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1480" windowHeight="8265"/>
  </bookViews>
  <sheets>
    <sheet name="CPM" sheetId="1" r:id="rId1"/>
    <sheet name="BF%" sheetId="2" r:id="rId2"/>
    <sheet name="plan redukcji" sheetId="3" r:id="rId3"/>
    <sheet name="Makro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B14" i="4"/>
  <c r="C14" s="1"/>
  <c r="D14" s="1"/>
  <c r="B12"/>
  <c r="C12" s="1"/>
  <c r="F4"/>
  <c r="B8" i="3"/>
  <c r="B7"/>
  <c r="G2"/>
  <c r="F2"/>
  <c r="C13" i="4" l="1"/>
  <c r="D13" s="1"/>
  <c r="D12"/>
  <c r="H2" i="3"/>
  <c r="B13" i="4" l="1"/>
  <c r="I2" i="3"/>
  <c r="B9"/>
  <c r="C14" s="1"/>
  <c r="L2"/>
  <c r="J2" l="1"/>
  <c r="K2"/>
  <c r="B11" s="1"/>
  <c r="B10"/>
  <c r="B12" l="1"/>
  <c r="F3"/>
  <c r="H3"/>
  <c r="I3" l="1"/>
  <c r="G3"/>
  <c r="J3" l="1"/>
  <c r="K3"/>
  <c r="F4" l="1"/>
  <c r="H4"/>
  <c r="G4" l="1"/>
  <c r="I4"/>
  <c r="K4" l="1"/>
  <c r="J4"/>
  <c r="F5" l="1"/>
  <c r="H5"/>
  <c r="I5" l="1"/>
  <c r="G5"/>
  <c r="J5" l="1"/>
  <c r="K5"/>
  <c r="F6" l="1"/>
  <c r="H6"/>
  <c r="G6" l="1"/>
  <c r="I6"/>
  <c r="K6" l="1"/>
  <c r="J6"/>
  <c r="F7" l="1"/>
  <c r="H7"/>
  <c r="G7" l="1"/>
  <c r="I7"/>
  <c r="K7" l="1"/>
  <c r="J7"/>
  <c r="F8" l="1"/>
  <c r="H8"/>
  <c r="G8" l="1"/>
  <c r="I8"/>
  <c r="K8" l="1"/>
  <c r="J8"/>
  <c r="F9" l="1"/>
  <c r="H9"/>
  <c r="G9" l="1"/>
  <c r="I9"/>
  <c r="K9" l="1"/>
  <c r="J9"/>
  <c r="F10" l="1"/>
  <c r="H10"/>
  <c r="G10" l="1"/>
  <c r="I10"/>
  <c r="J10" l="1"/>
  <c r="K10"/>
  <c r="F11" l="1"/>
  <c r="H11"/>
  <c r="G11" l="1"/>
  <c r="I11"/>
  <c r="K11" l="1"/>
  <c r="J11"/>
  <c r="F12" l="1"/>
  <c r="H12"/>
  <c r="G12" l="1"/>
  <c r="I12"/>
  <c r="K12" l="1"/>
  <c r="J12"/>
  <c r="F13" l="1"/>
  <c r="H13"/>
  <c r="I13" l="1"/>
  <c r="G13"/>
  <c r="J13" l="1"/>
  <c r="K13"/>
  <c r="F14" l="1"/>
  <c r="H14"/>
  <c r="G14" l="1"/>
  <c r="I14"/>
  <c r="J14" l="1"/>
  <c r="K14"/>
  <c r="F15" l="1"/>
  <c r="H15"/>
  <c r="G15" l="1"/>
  <c r="I15"/>
  <c r="J15" l="1"/>
  <c r="K15"/>
  <c r="F16" l="1"/>
  <c r="H16"/>
  <c r="G16" l="1"/>
  <c r="I16"/>
  <c r="J16" l="1"/>
  <c r="K16"/>
  <c r="F17" l="1"/>
  <c r="H17"/>
  <c r="I17" l="1"/>
  <c r="G17"/>
  <c r="J17" l="1"/>
  <c r="K17"/>
  <c r="F18" l="1"/>
  <c r="H18"/>
  <c r="G18" l="1"/>
  <c r="I18"/>
  <c r="J18" l="1"/>
  <c r="K18"/>
  <c r="F19" l="1"/>
  <c r="H19"/>
  <c r="G19" l="1"/>
  <c r="I19"/>
  <c r="J19" l="1"/>
  <c r="K19"/>
  <c r="F20" l="1"/>
  <c r="H20"/>
  <c r="G20" l="1"/>
  <c r="I20"/>
  <c r="J20" l="1"/>
  <c r="K20"/>
  <c r="F21" l="1"/>
  <c r="H21"/>
  <c r="I21" l="1"/>
  <c r="G21"/>
  <c r="J21" l="1"/>
  <c r="K21"/>
  <c r="F22" l="1"/>
  <c r="H22"/>
  <c r="G22" l="1"/>
  <c r="I22"/>
  <c r="J22" l="1"/>
  <c r="K22"/>
  <c r="F23" l="1"/>
  <c r="H23"/>
  <c r="G23" l="1"/>
  <c r="I23"/>
  <c r="K23" l="1"/>
  <c r="J23"/>
  <c r="F24" l="1"/>
  <c r="H24"/>
  <c r="G24" l="1"/>
  <c r="I24"/>
  <c r="J24" l="1"/>
  <c r="K24"/>
  <c r="F25" l="1"/>
  <c r="H25"/>
  <c r="I25" l="1"/>
  <c r="G25"/>
  <c r="J25" l="1"/>
  <c r="K25"/>
  <c r="F26" l="1"/>
  <c r="H26"/>
  <c r="I26" l="1"/>
  <c r="G26"/>
  <c r="J26" l="1"/>
  <c r="K26"/>
  <c r="F27" l="1"/>
  <c r="H27"/>
  <c r="G27" l="1"/>
  <c r="I27"/>
  <c r="J27" l="1"/>
  <c r="K27"/>
  <c r="F28" l="1"/>
  <c r="H28"/>
  <c r="G28" l="1"/>
  <c r="I28"/>
  <c r="J28" l="1"/>
  <c r="K28"/>
  <c r="F29" l="1"/>
  <c r="H29"/>
  <c r="I29" l="1"/>
  <c r="G29"/>
  <c r="J29" l="1"/>
  <c r="K29"/>
  <c r="F30" l="1"/>
  <c r="H30"/>
  <c r="I30" l="1"/>
  <c r="G30"/>
  <c r="J30" l="1"/>
  <c r="K30"/>
  <c r="F31" l="1"/>
  <c r="H31"/>
  <c r="G31" l="1"/>
  <c r="I31"/>
  <c r="J31" l="1"/>
  <c r="K31"/>
  <c r="F32" l="1"/>
  <c r="H32"/>
  <c r="G32" l="1"/>
  <c r="I32"/>
  <c r="J32" l="1"/>
  <c r="K32"/>
  <c r="F33" l="1"/>
  <c r="H33"/>
  <c r="I33" l="1"/>
  <c r="G33"/>
  <c r="J33" l="1"/>
  <c r="K33"/>
  <c r="F34" l="1"/>
  <c r="H34"/>
  <c r="I34" l="1"/>
  <c r="G34"/>
  <c r="J34" l="1"/>
  <c r="K34"/>
  <c r="F35" l="1"/>
  <c r="H35"/>
  <c r="G35" l="1"/>
  <c r="I35"/>
  <c r="J35" l="1"/>
  <c r="K35"/>
  <c r="F36" l="1"/>
  <c r="H36"/>
  <c r="G36" l="1"/>
  <c r="I36"/>
  <c r="J36" l="1"/>
  <c r="K36"/>
  <c r="F37" l="1"/>
  <c r="H37"/>
  <c r="I37" l="1"/>
  <c r="G37"/>
  <c r="J37" l="1"/>
  <c r="K37"/>
  <c r="F38" l="1"/>
  <c r="H38"/>
  <c r="I38" l="1"/>
  <c r="G38"/>
  <c r="J38" l="1"/>
  <c r="K38"/>
  <c r="H39" l="1"/>
  <c r="F39"/>
  <c r="G39" l="1"/>
  <c r="I39"/>
  <c r="J39" l="1"/>
  <c r="K39"/>
  <c r="F40" l="1"/>
  <c r="H40"/>
  <c r="G40" l="1"/>
  <c r="I40"/>
  <c r="J40" l="1"/>
  <c r="K40"/>
  <c r="F41" l="1"/>
  <c r="H41"/>
  <c r="I41" l="1"/>
  <c r="G41"/>
  <c r="J41" l="1"/>
  <c r="K41"/>
  <c r="F42" l="1"/>
  <c r="H42"/>
  <c r="G42" l="1"/>
  <c r="I42"/>
  <c r="J42" l="1"/>
  <c r="K42"/>
  <c r="F43" l="1"/>
  <c r="H43"/>
  <c r="G43" l="1"/>
  <c r="I43"/>
  <c r="J43" l="1"/>
  <c r="K43"/>
  <c r="F44" l="1"/>
  <c r="H44"/>
  <c r="G44" l="1"/>
  <c r="I44"/>
  <c r="J44" l="1"/>
  <c r="K44"/>
  <c r="F45" l="1"/>
  <c r="H45"/>
  <c r="I45" l="1"/>
  <c r="G45"/>
  <c r="J45" l="1"/>
  <c r="K45"/>
  <c r="F46" l="1"/>
  <c r="H46"/>
  <c r="G46" l="1"/>
  <c r="I46"/>
  <c r="J46" l="1"/>
  <c r="K46"/>
  <c r="F47" l="1"/>
  <c r="H47"/>
  <c r="G47" l="1"/>
  <c r="I47"/>
  <c r="J47" l="1"/>
  <c r="K47"/>
  <c r="H48" l="1"/>
  <c r="F48"/>
  <c r="G48" l="1"/>
  <c r="I48"/>
  <c r="J48" l="1"/>
  <c r="K48"/>
  <c r="H49" l="1"/>
  <c r="F49"/>
  <c r="I49" l="1"/>
  <c r="G49"/>
  <c r="J49" l="1"/>
  <c r="K49"/>
  <c r="F50" l="1"/>
  <c r="H50"/>
  <c r="G50" l="1"/>
  <c r="I50"/>
  <c r="J50" l="1"/>
  <c r="K50"/>
  <c r="F51" l="1"/>
  <c r="H51"/>
  <c r="G51" l="1"/>
  <c r="I51"/>
  <c r="J51" l="1"/>
  <c r="K51"/>
  <c r="F52" l="1"/>
  <c r="H52"/>
  <c r="G52" l="1"/>
  <c r="I52"/>
  <c r="J52" l="1"/>
  <c r="K52"/>
  <c r="H53" l="1"/>
  <c r="F53"/>
  <c r="I53" l="1"/>
  <c r="G53"/>
  <c r="J53" l="1"/>
  <c r="K53"/>
  <c r="F54" l="1"/>
  <c r="H54"/>
  <c r="G54" l="1"/>
  <c r="I54"/>
  <c r="J54" l="1"/>
  <c r="K54"/>
  <c r="F55" l="1"/>
  <c r="H55"/>
  <c r="G55" l="1"/>
  <c r="I55"/>
  <c r="K55" l="1"/>
  <c r="J55"/>
  <c r="F56" l="1"/>
  <c r="H56"/>
  <c r="G56" l="1"/>
  <c r="I56"/>
  <c r="J56" l="1"/>
  <c r="K56"/>
  <c r="F57" l="1"/>
  <c r="H57"/>
  <c r="I57" l="1"/>
  <c r="G57"/>
  <c r="J57" l="1"/>
  <c r="K57"/>
  <c r="F58" l="1"/>
  <c r="H58"/>
  <c r="G58" l="1"/>
  <c r="I58"/>
  <c r="J58" l="1"/>
  <c r="K58"/>
  <c r="F59" l="1"/>
  <c r="H59"/>
  <c r="G59" l="1"/>
  <c r="I59"/>
  <c r="J59" l="1"/>
  <c r="K59"/>
  <c r="F60" l="1"/>
  <c r="H60"/>
  <c r="G60" l="1"/>
  <c r="I60"/>
  <c r="J60" l="1"/>
  <c r="K60"/>
  <c r="F61" l="1"/>
  <c r="H61"/>
  <c r="I61" l="1"/>
  <c r="G61"/>
  <c r="J61" l="1"/>
  <c r="K61"/>
  <c r="F62" l="1"/>
  <c r="H62"/>
  <c r="I62" l="1"/>
  <c r="G62"/>
  <c r="J62" l="1"/>
  <c r="K62"/>
  <c r="F63" l="1"/>
  <c r="H63"/>
  <c r="G63" l="1"/>
  <c r="I63"/>
  <c r="J63" l="1"/>
  <c r="K63"/>
  <c r="F64" l="1"/>
  <c r="H64"/>
  <c r="G64" l="1"/>
  <c r="I64"/>
  <c r="J64" l="1"/>
  <c r="K64"/>
  <c r="F65" l="1"/>
  <c r="H65"/>
  <c r="I65" l="1"/>
  <c r="G65"/>
  <c r="J65" l="1"/>
  <c r="K65"/>
  <c r="F66" l="1"/>
  <c r="H66"/>
  <c r="I66" l="1"/>
  <c r="G66"/>
  <c r="J66" l="1"/>
  <c r="K66"/>
  <c r="F67" l="1"/>
  <c r="H67"/>
  <c r="G67" l="1"/>
  <c r="I67"/>
  <c r="J67" l="1"/>
  <c r="K67"/>
  <c r="F68" l="1"/>
  <c r="H68"/>
  <c r="G68" l="1"/>
  <c r="I68"/>
  <c r="J68" l="1"/>
  <c r="K68"/>
  <c r="F69" l="1"/>
  <c r="H69"/>
  <c r="I69" l="1"/>
  <c r="G69"/>
  <c r="J69" l="1"/>
  <c r="K69"/>
  <c r="F70" l="1"/>
  <c r="H70"/>
  <c r="I70" l="1"/>
  <c r="G70"/>
  <c r="J70" l="1"/>
  <c r="K70"/>
  <c r="F71" l="1"/>
  <c r="H71"/>
  <c r="G71" l="1"/>
  <c r="I71"/>
  <c r="J71" l="1"/>
  <c r="K71"/>
  <c r="F72" l="1"/>
  <c r="H72"/>
  <c r="G72" l="1"/>
  <c r="I72"/>
  <c r="J72" l="1"/>
  <c r="K72"/>
  <c r="H73" l="1"/>
  <c r="F73"/>
  <c r="I73" l="1"/>
  <c r="G73"/>
  <c r="J73" l="1"/>
  <c r="K73"/>
  <c r="F74" l="1"/>
  <c r="H74"/>
  <c r="G74" l="1"/>
  <c r="I74"/>
  <c r="J74" l="1"/>
  <c r="K74"/>
  <c r="F75" l="1"/>
  <c r="H75"/>
  <c r="G75" l="1"/>
  <c r="I75"/>
  <c r="J75" l="1"/>
  <c r="K75"/>
  <c r="F76" l="1"/>
  <c r="H76"/>
  <c r="G76" l="1"/>
  <c r="I76"/>
  <c r="J76" l="1"/>
  <c r="K76"/>
  <c r="F77" l="1"/>
  <c r="H77"/>
  <c r="I77" l="1"/>
  <c r="G77"/>
  <c r="J77" l="1"/>
  <c r="K77"/>
  <c r="F78" l="1"/>
  <c r="H78"/>
  <c r="G78" l="1"/>
  <c r="I78"/>
  <c r="J78" l="1"/>
  <c r="K78"/>
  <c r="F79" l="1"/>
  <c r="H79"/>
  <c r="G79" l="1"/>
  <c r="I79"/>
  <c r="J79" l="1"/>
  <c r="K79"/>
  <c r="F80" l="1"/>
  <c r="H80"/>
  <c r="G80" l="1"/>
  <c r="I80"/>
  <c r="J80" l="1"/>
  <c r="K80"/>
  <c r="F81" l="1"/>
  <c r="H81"/>
  <c r="I81" l="1"/>
  <c r="G81"/>
  <c r="J81" l="1"/>
  <c r="K81"/>
  <c r="F82" l="1"/>
  <c r="H82"/>
  <c r="G82" l="1"/>
  <c r="I82"/>
  <c r="J82" l="1"/>
  <c r="K82"/>
  <c r="F83" l="1"/>
  <c r="H83"/>
  <c r="G83" l="1"/>
  <c r="I83"/>
  <c r="J83" l="1"/>
  <c r="K83"/>
  <c r="F84" l="1"/>
  <c r="H84"/>
  <c r="G84" l="1"/>
  <c r="I84"/>
  <c r="J84" l="1"/>
  <c r="K84"/>
  <c r="F85" l="1"/>
  <c r="H85"/>
  <c r="I85" l="1"/>
  <c r="G85"/>
  <c r="J85" l="1"/>
  <c r="K85"/>
  <c r="F86" l="1"/>
  <c r="H86"/>
  <c r="G86" l="1"/>
  <c r="I86"/>
  <c r="J86" l="1"/>
  <c r="K86"/>
  <c r="F87" l="1"/>
  <c r="H87"/>
  <c r="G87" l="1"/>
  <c r="I87"/>
  <c r="K87" l="1"/>
  <c r="J87"/>
  <c r="F88" l="1"/>
  <c r="H88"/>
  <c r="G88" l="1"/>
  <c r="I88"/>
  <c r="J88" l="1"/>
  <c r="K88"/>
  <c r="F89" l="1"/>
  <c r="H89"/>
  <c r="I89" l="1"/>
  <c r="G89"/>
  <c r="J89" l="1"/>
  <c r="K89"/>
  <c r="F90" l="1"/>
  <c r="H90"/>
  <c r="G90" l="1"/>
  <c r="I90"/>
  <c r="J90" l="1"/>
  <c r="K90"/>
  <c r="F91" l="1"/>
  <c r="H91"/>
  <c r="C7" l="1"/>
  <c r="G91"/>
  <c r="C8" s="1"/>
  <c r="C9"/>
  <c r="I91"/>
  <c r="J91" l="1"/>
  <c r="K91"/>
  <c r="C11" s="1"/>
  <c r="C10"/>
  <c r="C12" l="1"/>
  <c r="H92"/>
  <c r="F92"/>
  <c r="G92" l="1"/>
  <c r="I92"/>
  <c r="J92" l="1"/>
  <c r="K92"/>
  <c r="F93" l="1"/>
  <c r="H93"/>
  <c r="I93" l="1"/>
  <c r="G93"/>
  <c r="J93" l="1"/>
  <c r="K93"/>
  <c r="F94" l="1"/>
  <c r="H94"/>
  <c r="I94" l="1"/>
  <c r="G94"/>
  <c r="J94" l="1"/>
  <c r="K94"/>
  <c r="F95" l="1"/>
  <c r="H95"/>
  <c r="G95" l="1"/>
  <c r="I95"/>
  <c r="J95" l="1"/>
  <c r="K95"/>
  <c r="F96" l="1"/>
  <c r="H96"/>
  <c r="G96" l="1"/>
  <c r="I96"/>
  <c r="K96" l="1"/>
  <c r="J96"/>
  <c r="F97" l="1"/>
  <c r="H97"/>
  <c r="I97" l="1"/>
  <c r="G97"/>
  <c r="J97" l="1"/>
  <c r="K97"/>
  <c r="F98" l="1"/>
  <c r="H98"/>
  <c r="G98" l="1"/>
  <c r="I98"/>
  <c r="J98" l="1"/>
  <c r="K98"/>
  <c r="F99" l="1"/>
  <c r="H99"/>
  <c r="G99" l="1"/>
  <c r="I99"/>
  <c r="J99" l="1"/>
  <c r="K99"/>
  <c r="F100" l="1"/>
  <c r="H100"/>
  <c r="G100" l="1"/>
  <c r="I100"/>
  <c r="K100" l="1"/>
  <c r="J100"/>
  <c r="F101" l="1"/>
  <c r="H101"/>
  <c r="I101" l="1"/>
  <c r="G101"/>
  <c r="J101" l="1"/>
  <c r="K101"/>
  <c r="F102" l="1"/>
  <c r="H102"/>
  <c r="G102" l="1"/>
  <c r="I102"/>
  <c r="J102" l="1"/>
  <c r="K102"/>
  <c r="F103" l="1"/>
  <c r="H103"/>
  <c r="G103" l="1"/>
  <c r="I103"/>
  <c r="J103" l="1"/>
  <c r="K103"/>
  <c r="F104" l="1"/>
  <c r="H104"/>
  <c r="G104" l="1"/>
  <c r="I104"/>
  <c r="K104" l="1"/>
  <c r="J104"/>
  <c r="F105" l="1"/>
  <c r="H105"/>
  <c r="I105" l="1"/>
  <c r="G105"/>
  <c r="J105" l="1"/>
  <c r="K105"/>
  <c r="F106" l="1"/>
  <c r="H106"/>
  <c r="G106" l="1"/>
  <c r="I106"/>
  <c r="J106" l="1"/>
  <c r="K106"/>
  <c r="F107" l="1"/>
  <c r="H107"/>
  <c r="G107" l="1"/>
  <c r="I107"/>
  <c r="J107" l="1"/>
  <c r="K107"/>
  <c r="F108" l="1"/>
  <c r="H108"/>
  <c r="G108" l="1"/>
  <c r="I108"/>
  <c r="K108" l="1"/>
  <c r="J108"/>
  <c r="F109" l="1"/>
  <c r="H109"/>
  <c r="I109" l="1"/>
  <c r="G109"/>
  <c r="J109" l="1"/>
  <c r="K109"/>
  <c r="F110" l="1"/>
  <c r="H110"/>
  <c r="G110" l="1"/>
  <c r="I110"/>
  <c r="J110" l="1"/>
  <c r="K110"/>
  <c r="F111" l="1"/>
  <c r="H111"/>
  <c r="I111" l="1"/>
  <c r="G111"/>
  <c r="J111" l="1"/>
  <c r="K111"/>
  <c r="F112" l="1"/>
  <c r="H112"/>
  <c r="G112" l="1"/>
  <c r="I112"/>
  <c r="J112" l="1"/>
  <c r="K112"/>
  <c r="F113" l="1"/>
  <c r="H113"/>
  <c r="I113" l="1"/>
  <c r="G113"/>
  <c r="J113" l="1"/>
  <c r="K113"/>
  <c r="F114" l="1"/>
  <c r="H114"/>
  <c r="G114" l="1"/>
  <c r="I114"/>
  <c r="J114" l="1"/>
  <c r="K114"/>
  <c r="F115" l="1"/>
  <c r="H115"/>
  <c r="I115" l="1"/>
  <c r="G115"/>
  <c r="K115" l="1"/>
  <c r="J115"/>
  <c r="F116" l="1"/>
  <c r="H116"/>
  <c r="G116" l="1"/>
  <c r="I116"/>
  <c r="K116" l="1"/>
  <c r="J116"/>
  <c r="F117" l="1"/>
  <c r="H117"/>
  <c r="I117" l="1"/>
  <c r="G117"/>
  <c r="J117" l="1"/>
  <c r="K117"/>
  <c r="F118" l="1"/>
  <c r="H118"/>
  <c r="G118" l="1"/>
  <c r="I118"/>
  <c r="J118" l="1"/>
  <c r="K118"/>
  <c r="F119" l="1"/>
  <c r="H119"/>
  <c r="G119" l="1"/>
  <c r="I119"/>
  <c r="J119" l="1"/>
  <c r="K119"/>
  <c r="F120" l="1"/>
  <c r="H120"/>
  <c r="G120" l="1"/>
  <c r="I120"/>
  <c r="K120" l="1"/>
  <c r="J120"/>
  <c r="F121" l="1"/>
  <c r="H121"/>
  <c r="I121" l="1"/>
  <c r="G121"/>
  <c r="J121" l="1"/>
  <c r="K121"/>
  <c r="F122" l="1"/>
  <c r="H122"/>
  <c r="I122" l="1"/>
  <c r="G122"/>
  <c r="J122" l="1"/>
  <c r="K122"/>
  <c r="F123" l="1"/>
  <c r="H123"/>
  <c r="G123" l="1"/>
  <c r="I123"/>
  <c r="K123" l="1"/>
  <c r="J123"/>
  <c r="F124" l="1"/>
  <c r="H124"/>
  <c r="G124" l="1"/>
  <c r="I124"/>
  <c r="K124" l="1"/>
  <c r="J124"/>
  <c r="F125" l="1"/>
  <c r="H125"/>
  <c r="G125" l="1"/>
  <c r="I125"/>
  <c r="J125" l="1"/>
  <c r="K125"/>
  <c r="F126" l="1"/>
  <c r="H126"/>
  <c r="I126" l="1"/>
  <c r="G126"/>
  <c r="J126" l="1"/>
  <c r="K126"/>
  <c r="F127" l="1"/>
  <c r="H127"/>
  <c r="G127" l="1"/>
  <c r="I127"/>
  <c r="K127" l="1"/>
  <c r="J127"/>
  <c r="F128" l="1"/>
  <c r="H128"/>
  <c r="G128" l="1"/>
  <c r="I128"/>
  <c r="K128" l="1"/>
  <c r="J128"/>
  <c r="F129" l="1"/>
  <c r="H129"/>
  <c r="G129" l="1"/>
  <c r="I129"/>
  <c r="J129" l="1"/>
  <c r="K129"/>
  <c r="F130" l="1"/>
  <c r="H130"/>
  <c r="I130" l="1"/>
  <c r="G130"/>
  <c r="J130" l="1"/>
  <c r="K130"/>
  <c r="F131" l="1"/>
  <c r="H131"/>
  <c r="G131" l="1"/>
  <c r="I131"/>
  <c r="K131" l="1"/>
  <c r="J131"/>
  <c r="F132" l="1"/>
  <c r="H132"/>
  <c r="G132" l="1"/>
  <c r="I132"/>
  <c r="J132" l="1"/>
  <c r="K132"/>
  <c r="F133" l="1"/>
  <c r="H133"/>
  <c r="G133" l="1"/>
  <c r="I133"/>
  <c r="J133" l="1"/>
  <c r="K133"/>
  <c r="H134" l="1"/>
  <c r="F134"/>
  <c r="I134" l="1"/>
  <c r="G134"/>
  <c r="J134" l="1"/>
  <c r="K134"/>
  <c r="F135" l="1"/>
  <c r="H135"/>
  <c r="G135" l="1"/>
  <c r="I135"/>
  <c r="K135" l="1"/>
  <c r="J135"/>
  <c r="F136" l="1"/>
  <c r="H136"/>
  <c r="G136" l="1"/>
  <c r="I136"/>
  <c r="J136" l="1"/>
  <c r="K136"/>
  <c r="F137" l="1"/>
  <c r="H137"/>
  <c r="G137" l="1"/>
  <c r="I137"/>
  <c r="J137" l="1"/>
  <c r="K137"/>
  <c r="H138" l="1"/>
  <c r="F138"/>
  <c r="I138" l="1"/>
  <c r="G138"/>
  <c r="J138" l="1"/>
  <c r="K138"/>
  <c r="F139" l="1"/>
  <c r="H139"/>
  <c r="G139" l="1"/>
  <c r="I139"/>
  <c r="K139" l="1"/>
  <c r="J139"/>
  <c r="F140" l="1"/>
  <c r="H140"/>
  <c r="G140" l="1"/>
  <c r="I140"/>
  <c r="K140" l="1"/>
  <c r="J140"/>
  <c r="F141" l="1"/>
  <c r="H141"/>
  <c r="G141" l="1"/>
  <c r="I141"/>
  <c r="J141" l="1"/>
  <c r="K141"/>
  <c r="F142" l="1"/>
  <c r="H142"/>
  <c r="I142" l="1"/>
  <c r="G142"/>
  <c r="J142" l="1"/>
  <c r="K142"/>
  <c r="F143" l="1"/>
  <c r="H143"/>
  <c r="I143" l="1"/>
  <c r="G143"/>
  <c r="K143" l="1"/>
  <c r="J143"/>
  <c r="F144" l="1"/>
  <c r="H144"/>
  <c r="G144" l="1"/>
  <c r="I144"/>
  <c r="J144" l="1"/>
  <c r="K144"/>
  <c r="F145" l="1"/>
  <c r="H145"/>
  <c r="G145" l="1"/>
  <c r="I145"/>
  <c r="J145" l="1"/>
  <c r="K145"/>
  <c r="F146" l="1"/>
  <c r="H146"/>
  <c r="I146" l="1"/>
  <c r="G146"/>
  <c r="J146" l="1"/>
  <c r="K146"/>
  <c r="F147" l="1"/>
  <c r="H147"/>
  <c r="I147" l="1"/>
  <c r="G147"/>
  <c r="K147" l="1"/>
  <c r="J147"/>
  <c r="F148" l="1"/>
  <c r="H148"/>
  <c r="G148" l="1"/>
  <c r="I148"/>
  <c r="K148" l="1"/>
  <c r="J148"/>
  <c r="H149" l="1"/>
  <c r="F149"/>
  <c r="G149" l="1"/>
  <c r="I149"/>
  <c r="J149" l="1"/>
  <c r="K149"/>
  <c r="F150" l="1"/>
  <c r="H150"/>
  <c r="I150" l="1"/>
  <c r="G150"/>
  <c r="J150" l="1"/>
  <c r="K150"/>
  <c r="F151" l="1"/>
  <c r="H151"/>
  <c r="I151" l="1"/>
  <c r="G151"/>
  <c r="K151" l="1"/>
  <c r="J151"/>
  <c r="F152" l="1"/>
  <c r="H152"/>
  <c r="G152" l="1"/>
  <c r="I152"/>
  <c r="K152" l="1"/>
  <c r="J152"/>
  <c r="F153" l="1"/>
  <c r="H153"/>
  <c r="G153" l="1"/>
  <c r="I153"/>
  <c r="J153" l="1"/>
  <c r="K153"/>
  <c r="F154" l="1"/>
  <c r="H154"/>
  <c r="I154" l="1"/>
  <c r="G154"/>
  <c r="J154" l="1"/>
  <c r="K154"/>
  <c r="F155" l="1"/>
  <c r="H155"/>
  <c r="I155" l="1"/>
  <c r="G155"/>
  <c r="K155" l="1"/>
  <c r="J155"/>
  <c r="F156" l="1"/>
  <c r="H156"/>
  <c r="G156" l="1"/>
  <c r="I156"/>
  <c r="J156" l="1"/>
  <c r="K156"/>
  <c r="F157" l="1"/>
  <c r="H157"/>
  <c r="G157" l="1"/>
  <c r="I157"/>
  <c r="J157" l="1"/>
  <c r="K157"/>
  <c r="F158" l="1"/>
  <c r="H158"/>
  <c r="I158" l="1"/>
  <c r="G158"/>
  <c r="J158" l="1"/>
  <c r="K158"/>
  <c r="F159" l="1"/>
  <c r="H159"/>
  <c r="I159" l="1"/>
  <c r="G159"/>
  <c r="K159" l="1"/>
  <c r="J159"/>
  <c r="F160" l="1"/>
  <c r="H160"/>
  <c r="G160" l="1"/>
  <c r="I160"/>
  <c r="K160" l="1"/>
  <c r="J160"/>
  <c r="F161" l="1"/>
  <c r="H161"/>
  <c r="G161" l="1"/>
  <c r="I161"/>
  <c r="J161" l="1"/>
  <c r="K161"/>
  <c r="F162" l="1"/>
  <c r="H162"/>
  <c r="I162" l="1"/>
  <c r="G162"/>
  <c r="J162" l="1"/>
  <c r="K162"/>
  <c r="F163" l="1"/>
  <c r="H163"/>
  <c r="G163" l="1"/>
  <c r="I163"/>
  <c r="K163" l="1"/>
  <c r="J163"/>
  <c r="F164" l="1"/>
  <c r="H164"/>
  <c r="G164" l="1"/>
  <c r="I164"/>
  <c r="K164" l="1"/>
  <c r="J164"/>
  <c r="H165" l="1"/>
  <c r="F165"/>
  <c r="G165" l="1"/>
  <c r="I165"/>
  <c r="J165" l="1"/>
  <c r="K165"/>
  <c r="F166" l="1"/>
  <c r="H166"/>
  <c r="I166" l="1"/>
  <c r="G166"/>
  <c r="J166" l="1"/>
  <c r="K166"/>
  <c r="F167" l="1"/>
  <c r="H167"/>
  <c r="I167" l="1"/>
  <c r="G167"/>
  <c r="K167" l="1"/>
  <c r="J167"/>
  <c r="F168" l="1"/>
  <c r="H168"/>
  <c r="G168" l="1"/>
  <c r="I168"/>
  <c r="J168" l="1"/>
  <c r="K168"/>
  <c r="F169" l="1"/>
  <c r="H169"/>
  <c r="G169" l="1"/>
  <c r="I169"/>
  <c r="J169" l="1"/>
  <c r="K169"/>
  <c r="F170" l="1"/>
  <c r="H170"/>
  <c r="I170" l="1"/>
  <c r="G170"/>
  <c r="J170" l="1"/>
  <c r="K170"/>
  <c r="F171" l="1"/>
  <c r="H171"/>
  <c r="I171" l="1"/>
  <c r="G171"/>
  <c r="K171" l="1"/>
  <c r="J171"/>
  <c r="F172" l="1"/>
  <c r="H172"/>
  <c r="G172" l="1"/>
  <c r="I172"/>
  <c r="K172" l="1"/>
  <c r="J172"/>
  <c r="F173" l="1"/>
  <c r="H173"/>
  <c r="G173" l="1"/>
  <c r="I173"/>
  <c r="J173" l="1"/>
  <c r="K173"/>
  <c r="F174" l="1"/>
  <c r="H174"/>
  <c r="I174" l="1"/>
  <c r="G174"/>
  <c r="J174" l="1"/>
  <c r="K174"/>
  <c r="F175" l="1"/>
  <c r="H175"/>
  <c r="I175" l="1"/>
  <c r="G175"/>
  <c r="K175" l="1"/>
  <c r="J175"/>
  <c r="F176" l="1"/>
  <c r="H176"/>
  <c r="G176" l="1"/>
  <c r="I176"/>
  <c r="K176" l="1"/>
  <c r="J176"/>
  <c r="F177" l="1"/>
  <c r="H177"/>
  <c r="G177" l="1"/>
  <c r="I177"/>
  <c r="J177" l="1"/>
  <c r="K177"/>
  <c r="F178" l="1"/>
  <c r="H178"/>
  <c r="I178" l="1"/>
  <c r="G178"/>
  <c r="J178" l="1"/>
  <c r="K178"/>
  <c r="F179" l="1"/>
  <c r="H179"/>
  <c r="G179" l="1"/>
  <c r="I179"/>
  <c r="K179" l="1"/>
  <c r="J179"/>
  <c r="F180" l="1"/>
  <c r="H180"/>
  <c r="G180" l="1"/>
  <c r="I180"/>
  <c r="J180" l="1"/>
  <c r="K180"/>
  <c r="F181" l="1"/>
  <c r="H181"/>
  <c r="G181" l="1"/>
  <c r="I181"/>
  <c r="J181" l="1"/>
  <c r="K181"/>
  <c r="F182" l="1"/>
  <c r="H182"/>
  <c r="I182" l="1"/>
  <c r="G182"/>
  <c r="J182" l="1"/>
  <c r="K182"/>
  <c r="H183" l="1"/>
  <c r="F183"/>
  <c r="G183" l="1"/>
  <c r="I183"/>
  <c r="K183" l="1"/>
  <c r="J183"/>
  <c r="F184" l="1"/>
  <c r="H184"/>
  <c r="G184" l="1"/>
  <c r="I184"/>
  <c r="J184" l="1"/>
  <c r="K184"/>
  <c r="F185" l="1"/>
  <c r="H185"/>
  <c r="G185" l="1"/>
  <c r="I185"/>
  <c r="J185" l="1"/>
  <c r="K185"/>
  <c r="F186" l="1"/>
  <c r="H186"/>
  <c r="I186" l="1"/>
  <c r="G186"/>
  <c r="J186" l="1"/>
  <c r="K186"/>
  <c r="F187" l="1"/>
  <c r="H187"/>
  <c r="G187" l="1"/>
  <c r="I187"/>
  <c r="K187" l="1"/>
  <c r="J187"/>
  <c r="F188" l="1"/>
  <c r="H188"/>
  <c r="G188" l="1"/>
  <c r="I188"/>
  <c r="K188" l="1"/>
  <c r="J188"/>
  <c r="F189" l="1"/>
  <c r="H189"/>
  <c r="G189" l="1"/>
  <c r="I189"/>
  <c r="J189" l="1"/>
  <c r="K189"/>
  <c r="F190" l="1"/>
  <c r="H190"/>
  <c r="I190" l="1"/>
  <c r="G190"/>
  <c r="J190" l="1"/>
  <c r="K190"/>
  <c r="F191" l="1"/>
  <c r="H191"/>
  <c r="G191" l="1"/>
  <c r="I191"/>
  <c r="K191" l="1"/>
  <c r="J191"/>
  <c r="F192" l="1"/>
  <c r="H192"/>
  <c r="G192" l="1"/>
  <c r="I192"/>
  <c r="J192" l="1"/>
  <c r="K192"/>
  <c r="F193" l="1"/>
  <c r="H193"/>
  <c r="G193" l="1"/>
  <c r="I193"/>
  <c r="J193" l="1"/>
  <c r="K193"/>
  <c r="F194" l="1"/>
  <c r="H194"/>
  <c r="I194" l="1"/>
  <c r="G194"/>
  <c r="J194" l="1"/>
  <c r="K194"/>
  <c r="F195" l="1"/>
  <c r="H195"/>
  <c r="I195" l="1"/>
  <c r="G195"/>
  <c r="K195" l="1"/>
  <c r="J195"/>
  <c r="H196" l="1"/>
  <c r="F196"/>
  <c r="G196" l="1"/>
  <c r="I196"/>
  <c r="J196" l="1"/>
  <c r="K196"/>
  <c r="F197" l="1"/>
  <c r="H197"/>
  <c r="G197" l="1"/>
  <c r="I197"/>
  <c r="J197" l="1"/>
  <c r="K197"/>
  <c r="F198" l="1"/>
  <c r="H198"/>
  <c r="I198" l="1"/>
  <c r="G198"/>
  <c r="J198" l="1"/>
  <c r="K198"/>
  <c r="H199" l="1"/>
  <c r="F199"/>
  <c r="I199" l="1"/>
  <c r="G199"/>
  <c r="K199" l="1"/>
  <c r="J199"/>
  <c r="F200" l="1"/>
  <c r="H200"/>
  <c r="G200" l="1"/>
  <c r="I200"/>
  <c r="K200" l="1"/>
  <c r="J200"/>
  <c r="F201" l="1"/>
  <c r="H201"/>
  <c r="G201" l="1"/>
  <c r="I201"/>
  <c r="J201" l="1"/>
  <c r="K201"/>
  <c r="F202" l="1"/>
  <c r="H202"/>
  <c r="I202" l="1"/>
  <c r="G202"/>
  <c r="J202" l="1"/>
  <c r="K202"/>
  <c r="F203" l="1"/>
  <c r="H203"/>
  <c r="I203" l="1"/>
  <c r="G203"/>
  <c r="K203" l="1"/>
  <c r="J203"/>
  <c r="F204" l="1"/>
  <c r="H204"/>
  <c r="G204" l="1"/>
  <c r="I204"/>
  <c r="K204" l="1"/>
  <c r="J204"/>
  <c r="F205" l="1"/>
  <c r="H205"/>
  <c r="G205" l="1"/>
  <c r="I205"/>
  <c r="J205" l="1"/>
  <c r="K205"/>
  <c r="B11" i="2" l="1"/>
  <c r="B13" s="1"/>
  <c r="B14" s="1"/>
  <c r="B15" s="1"/>
  <c r="B17" i="1"/>
  <c r="G10" l="1"/>
  <c r="H22"/>
  <c r="B20"/>
  <c r="B22"/>
  <c r="G16"/>
  <c r="M16" l="1"/>
  <c r="G11" s="1"/>
  <c r="M18"/>
  <c r="G9" l="1"/>
</calcChain>
</file>

<file path=xl/comments1.xml><?xml version="1.0" encoding="utf-8"?>
<comments xmlns="http://schemas.openxmlformats.org/spreadsheetml/2006/main">
  <authors>
    <author>m.zobawa</author>
    <author>admin</author>
  </authors>
  <commentList>
    <comment ref="B8" authorId="0">
      <text>
        <r>
          <rPr>
            <sz val="8"/>
            <color indexed="81"/>
            <rFont val="Tahoma"/>
            <family val="2"/>
            <charset val="238"/>
          </rPr>
          <t>Wpisz płeć K/M</t>
        </r>
      </text>
    </comment>
    <comment ref="B9" authorId="1">
      <text>
        <r>
          <rPr>
            <sz val="8"/>
            <color indexed="81"/>
            <rFont val="Tahoma"/>
            <family val="2"/>
            <charset val="238"/>
          </rPr>
          <t>Wpisz masę ciała [kg]</t>
        </r>
      </text>
    </comment>
    <comment ref="B10" authorId="1">
      <text>
        <r>
          <rPr>
            <sz val="8"/>
            <color indexed="81"/>
            <rFont val="Tahoma"/>
            <family val="2"/>
            <charset val="238"/>
          </rPr>
          <t>Wpisz wzrost [cm]</t>
        </r>
      </text>
    </comment>
    <comment ref="B11" authorId="1">
      <text>
        <r>
          <rPr>
            <sz val="8"/>
            <color indexed="81"/>
            <rFont val="Tahoma"/>
            <family val="2"/>
            <charset val="238"/>
          </rPr>
          <t>Wpisz wiek [lata]</t>
        </r>
      </text>
    </comment>
    <comment ref="B12" authorId="1">
      <text>
        <r>
          <rPr>
            <sz val="9"/>
            <color indexed="81"/>
            <rFont val="Tahoma"/>
            <family val="2"/>
            <charset val="238"/>
          </rPr>
          <t>Wpisz BF [%]</t>
        </r>
      </text>
    </comment>
    <comment ref="D16" authorId="1">
      <text>
        <r>
          <rPr>
            <sz val="8"/>
            <color indexed="81"/>
            <rFont val="Tahoma"/>
            <family val="2"/>
            <charset val="238"/>
          </rPr>
          <t>Wypełnij TEA dla poszczególnych dni tygodnia</t>
        </r>
      </text>
    </comment>
    <comment ref="J16" authorId="1">
      <text>
        <r>
          <rPr>
            <sz val="8"/>
            <color indexed="81"/>
            <rFont val="Tahoma"/>
            <family val="2"/>
            <charset val="238"/>
          </rPr>
          <t>Wpisz wartośc w zalezności od swojej budowy ciała</t>
        </r>
      </text>
    </comment>
    <comment ref="H22" authorId="1">
      <text>
        <r>
          <rPr>
            <sz val="7"/>
            <color indexed="81"/>
            <rFont val="Tahoma"/>
            <family val="2"/>
            <charset val="238"/>
          </rPr>
          <t>Pomocnicza tabelka do obliczenia TEA na dzień tygodnia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5" authorId="0">
      <text>
        <r>
          <rPr>
            <sz val="8"/>
            <color indexed="81"/>
            <rFont val="Tahoma"/>
            <family val="2"/>
            <charset val="238"/>
          </rPr>
          <t>Wpisz wiek [lata]</t>
        </r>
      </text>
    </comment>
    <comment ref="B6" authorId="0">
      <text>
        <r>
          <rPr>
            <sz val="8"/>
            <color indexed="81"/>
            <rFont val="Tahoma"/>
            <family val="2"/>
            <charset val="238"/>
          </rPr>
          <t>Wpisz wagę [kg]</t>
        </r>
      </text>
    </comment>
    <comment ref="B7" authorId="0">
      <text>
        <r>
          <rPr>
            <sz val="8"/>
            <color indexed="81"/>
            <rFont val="Tahoma"/>
            <family val="2"/>
            <charset val="238"/>
          </rPr>
          <t>Wpisz pomiar w [mm]</t>
        </r>
      </text>
    </comment>
    <comment ref="B8" authorId="0">
      <text>
        <r>
          <rPr>
            <sz val="8"/>
            <color indexed="81"/>
            <rFont val="Tahoma"/>
            <family val="2"/>
            <charset val="238"/>
          </rPr>
          <t>Wpisz pomiar w [mm]</t>
        </r>
      </text>
    </comment>
    <comment ref="B9" authorId="0">
      <text>
        <r>
          <rPr>
            <sz val="8"/>
            <color indexed="81"/>
            <rFont val="Tahoma"/>
            <family val="2"/>
            <charset val="238"/>
          </rPr>
          <t>Wpisz pomiar w [mm]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38"/>
          </rPr>
          <t>Wpisz aktualną wagę [kg]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>Wpisz poziom tłuszczu [%]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238"/>
          </rPr>
          <t>Wpisz swoje CPM [kcal]</t>
        </r>
      </text>
    </comment>
  </commentList>
</comments>
</file>

<file path=xl/sharedStrings.xml><?xml version="1.0" encoding="utf-8"?>
<sst xmlns="http://schemas.openxmlformats.org/spreadsheetml/2006/main" count="133" uniqueCount="119">
  <si>
    <t>Bilans Energetyczny</t>
  </si>
  <si>
    <t>CPM=PPM+TEA+NEAT+TEF</t>
  </si>
  <si>
    <t>Całkowita Przemiana materii</t>
  </si>
  <si>
    <t>PPM Mężczyzna</t>
  </si>
  <si>
    <t>PPM Kobieta</t>
  </si>
  <si>
    <t>PPM - Podstawowa przemiana materii</t>
  </si>
  <si>
    <t>TEA</t>
  </si>
  <si>
    <t>TEA - Zapotrzebowanie zwiazane z wydatkiem energetycznym w trakcie wysiłku fizycznego</t>
  </si>
  <si>
    <t>PPM - Miffina</t>
  </si>
  <si>
    <t>Masa ciała [kg]</t>
  </si>
  <si>
    <t>Wzrost [cm]</t>
  </si>
  <si>
    <t>Wiek [lata]</t>
  </si>
  <si>
    <t>LBM - Sucha beztłuszczowa masa ciała</t>
  </si>
  <si>
    <t>Trening Areobowy 5-12 kcal/min</t>
  </si>
  <si>
    <t>Trening Siłowy 6-12 kcal/min</t>
  </si>
  <si>
    <t>poniedziałek</t>
  </si>
  <si>
    <t>wtorek</t>
  </si>
  <si>
    <t>środa</t>
  </si>
  <si>
    <t>czwartek</t>
  </si>
  <si>
    <t>piątek</t>
  </si>
  <si>
    <t>sobota</t>
  </si>
  <si>
    <t>niedziela</t>
  </si>
  <si>
    <t>TEAśrednie</t>
  </si>
  <si>
    <t>NEAT</t>
  </si>
  <si>
    <t>NEAT - Pozostałe dniowe kalorie spoczynkowe</t>
  </si>
  <si>
    <t>700-900 kcal - ektomorfik</t>
  </si>
  <si>
    <t xml:space="preserve">200-400 kcal - endomorfik  </t>
  </si>
  <si>
    <t>400-500 kcal - mezomorfik</t>
  </si>
  <si>
    <t>TEF</t>
  </si>
  <si>
    <t>TEF Mężczyzna</t>
  </si>
  <si>
    <t>TEF Kobieta</t>
  </si>
  <si>
    <t>CPM Mężczyzna</t>
  </si>
  <si>
    <t>CPM Kobieta</t>
  </si>
  <si>
    <t>Dzień tygodnia</t>
  </si>
  <si>
    <t>min treningu*kcal</t>
  </si>
  <si>
    <t>TEF - Efekt termiczny pożywienia średnio 10%</t>
  </si>
  <si>
    <t>[kcal]</t>
  </si>
  <si>
    <t>LEGENDA</t>
  </si>
  <si>
    <t>Dane Osoby Badanej</t>
  </si>
  <si>
    <t>min treningu</t>
  </si>
  <si>
    <t>kcal</t>
  </si>
  <si>
    <t>TEAd</t>
  </si>
  <si>
    <t>Zakresy wartości BMI:
mniej niż 16 - wygłodzenie
16 - 16.99 - wychudzenie
17 - 18.49 - niedowaga
18.5 - 24.99 - wartość prawidłowa
25 - 29.99 - nadwaga
30 - 34.99 - I stopień otyłości
35 - 39.99 - II stopień otyłości
powyżej 40 - otyłość skrajna</t>
  </si>
  <si>
    <t>BMI</t>
  </si>
  <si>
    <t>Poziom tkanki tłuszczowej [%]</t>
  </si>
  <si>
    <t>PPM Katch-McArdle</t>
  </si>
  <si>
    <t xml:space="preserve">PPM </t>
  </si>
  <si>
    <t>PPM - Miffina / PPM Katch-McArdle</t>
  </si>
  <si>
    <t>Wiek</t>
  </si>
  <si>
    <t>Klatka piersiowa (M) / triceps (K)</t>
  </si>
  <si>
    <t>Brzuch</t>
  </si>
  <si>
    <t>Udo</t>
  </si>
  <si>
    <t>Body density = 1,1093800 - (0,0008267 x #3) + 0,0000016 x #3^2) - (0,0002574 x #4</t>
  </si>
  <si>
    <t>#3 - Suma pomiarów w milimetrach</t>
  </si>
  <si>
    <t>#3^2 - Suma pomiarów podniesiona do potęgi 2 w milimetrach</t>
  </si>
  <si>
    <t>#4 - Wiek osoby badanej w latach</t>
  </si>
  <si>
    <t>Body density</t>
  </si>
  <si>
    <t>Poziom tkanki tłuszczowej BF[%]</t>
  </si>
  <si>
    <t>Obliczanie %BF (poziom tkanki tłuszczowej) po pomiarach fałdomierzem</t>
  </si>
  <si>
    <t>Miejsca pomiarowe - kobieta:</t>
  </si>
  <si>
    <t>1 - triceps - pionowy fałd skórny w połowie odległości między łokciem, a barkiem,</t>
  </si>
  <si>
    <t>2 - skos brzucha - skośny fałd skórny bezpośrednio nad kolcem biodrowym,</t>
  </si>
  <si>
    <t>3 - udo - z przodu, w połowie długości między kolanem, a stawem biodrowym,</t>
  </si>
  <si>
    <t>Miejsca pomiarowe - mężczyzna:</t>
  </si>
  <si>
    <t>2 - brzuch - pionowy fałd skórny na wysokości pępka, znajdujący się 2 cm na prawo od niego,</t>
  </si>
  <si>
    <t>1 - klatka piersiowa - skośna fałda skórna w połowie długości linii łączącej pachę z brodawką</t>
  </si>
  <si>
    <t>3 - udo - z przodu, w połowie długości między kolanem, a stawem biodrowym.</t>
  </si>
  <si>
    <t>Waga</t>
  </si>
  <si>
    <t>Beztłuszczowa masa ciała</t>
  </si>
  <si>
    <t>Masa tłuszczu</t>
  </si>
  <si>
    <t>Dane osoby badanej</t>
  </si>
  <si>
    <t>%</t>
  </si>
  <si>
    <t>kg</t>
  </si>
  <si>
    <t>Zmienne dane wejściowe:</t>
  </si>
  <si>
    <t>waga</t>
  </si>
  <si>
    <t>bf</t>
  </si>
  <si>
    <t>kg tł</t>
  </si>
  <si>
    <t>max dzienny def</t>
  </si>
  <si>
    <t>szacunkowa utrata wagi</t>
  </si>
  <si>
    <t>kaloryka</t>
  </si>
  <si>
    <t>sucha masa</t>
  </si>
  <si>
    <t>Aktualna waga [kg]:</t>
  </si>
  <si>
    <t>Poziom tłuszczu [%]:</t>
  </si>
  <si>
    <t>Kaloryka utrzymania wagi [kcal]:</t>
  </si>
  <si>
    <t>Parametry zależne - przed i po redukcji:</t>
  </si>
  <si>
    <t>Parametr:</t>
  </si>
  <si>
    <t>Dzień 1.:</t>
  </si>
  <si>
    <t>Dzień 90.:</t>
  </si>
  <si>
    <t>Masa ciała [kg]:</t>
  </si>
  <si>
    <t>Poziom tkanki tłuszczowej [%]:</t>
  </si>
  <si>
    <t>Masa tłuszczu [kg]:</t>
  </si>
  <si>
    <t>Maksymalny deficyt kalorii [kcal]:</t>
  </si>
  <si>
    <t>Redukcyjna podaż kalorii [kcal]:</t>
  </si>
  <si>
    <t>Dzienna utrata wagi [kg]:</t>
  </si>
  <si>
    <t>ZAŁOŻENIE MODELOWE - niezmienna sucha masa ciała [kg]:</t>
  </si>
  <si>
    <t>dzień</t>
  </si>
  <si>
    <t>-</t>
  </si>
  <si>
    <t>Białko</t>
  </si>
  <si>
    <t>Węglowodany</t>
  </si>
  <si>
    <t>Tłuszcze</t>
  </si>
  <si>
    <t>Od</t>
  </si>
  <si>
    <t>Do</t>
  </si>
  <si>
    <t>Makroskładnik</t>
  </si>
  <si>
    <t>Twoje CPM</t>
  </si>
  <si>
    <t>PŁEĆ</t>
  </si>
  <si>
    <t>M</t>
  </si>
  <si>
    <t>Rozkład Makroskładników</t>
  </si>
  <si>
    <t>Budowanie masy</t>
  </si>
  <si>
    <t>Białko twoja gramatura</t>
  </si>
  <si>
    <t>Tłuszcze twoja gramatura</t>
  </si>
  <si>
    <t>g/kg masy ciała</t>
  </si>
  <si>
    <t>Ilośc kalorii</t>
  </si>
  <si>
    <t>Ilość w [%]</t>
  </si>
  <si>
    <t>Redukcja</t>
  </si>
  <si>
    <t>Rozkład makroskładników</t>
  </si>
  <si>
    <t>Ilość w [g/kg m.c]</t>
  </si>
  <si>
    <t>1,8 - 2,2 g/kg m.c</t>
  </si>
  <si>
    <t>07 - 1 g/kg m.c</t>
  </si>
  <si>
    <t>2,2 - 2,5 g/kg m.c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</si>
</sst>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Segoe UI"/>
      <family val="2"/>
      <charset val="238"/>
    </font>
    <font>
      <sz val="9"/>
      <color indexed="81"/>
      <name val="Tahoma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13" borderId="12" applyNumberFormat="0" applyFont="0" applyAlignment="0" applyProtection="0"/>
  </cellStyleXfs>
  <cellXfs count="116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7" borderId="1" xfId="0" applyFont="1" applyFill="1" applyBorder="1"/>
    <xf numFmtId="0" fontId="1" fillId="0" borderId="0" xfId="0" applyFont="1" applyAlignment="1">
      <alignment horizontal="right"/>
    </xf>
    <xf numFmtId="0" fontId="1" fillId="9" borderId="0" xfId="0" applyFont="1" applyFill="1"/>
    <xf numFmtId="0" fontId="0" fillId="0" borderId="6" xfId="0" applyBorder="1"/>
    <xf numFmtId="0" fontId="0" fillId="0" borderId="5" xfId="0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Protection="1"/>
    <xf numFmtId="0" fontId="1" fillId="0" borderId="9" xfId="0" applyFont="1" applyBorder="1"/>
    <xf numFmtId="0" fontId="5" fillId="3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4" borderId="1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5" fillId="7" borderId="1" xfId="0" applyFont="1" applyFill="1" applyBorder="1"/>
    <xf numFmtId="164" fontId="5" fillId="3" borderId="1" xfId="0" applyNumberFormat="1" applyFont="1" applyFill="1" applyBorder="1"/>
    <xf numFmtId="0" fontId="7" fillId="10" borderId="1" xfId="0" applyFont="1" applyFill="1" applyBorder="1"/>
    <xf numFmtId="0" fontId="1" fillId="10" borderId="1" xfId="0" applyFont="1" applyFill="1" applyBorder="1"/>
    <xf numFmtId="9" fontId="7" fillId="10" borderId="1" xfId="1" applyFont="1" applyFill="1" applyBorder="1" applyProtection="1">
      <protection locked="0"/>
    </xf>
    <xf numFmtId="0" fontId="5" fillId="11" borderId="1" xfId="0" applyFont="1" applyFill="1" applyBorder="1"/>
    <xf numFmtId="0" fontId="5" fillId="8" borderId="1" xfId="0" applyFont="1" applyFill="1" applyBorder="1"/>
    <xf numFmtId="0" fontId="5" fillId="0" borderId="0" xfId="0" applyFont="1"/>
    <xf numFmtId="0" fontId="11" fillId="2" borderId="1" xfId="0" applyFont="1" applyFill="1" applyBorder="1"/>
    <xf numFmtId="0" fontId="12" fillId="0" borderId="0" xfId="0" applyFont="1"/>
    <xf numFmtId="0" fontId="10" fillId="9" borderId="0" xfId="0" applyFont="1" applyFill="1"/>
    <xf numFmtId="0" fontId="0" fillId="0" borderId="0" xfId="0" applyAlignment="1">
      <alignment horizontal="left"/>
    </xf>
    <xf numFmtId="0" fontId="5" fillId="12" borderId="1" xfId="0" applyFont="1" applyFill="1" applyBorder="1"/>
    <xf numFmtId="0" fontId="1" fillId="7" borderId="1" xfId="0" applyFont="1" applyFill="1" applyBorder="1" applyProtection="1">
      <protection locked="0"/>
    </xf>
    <xf numFmtId="0" fontId="1" fillId="1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11" borderId="1" xfId="0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5" fillId="12" borderId="0" xfId="0" applyFont="1" applyFill="1"/>
    <xf numFmtId="0" fontId="5" fillId="2" borderId="8" xfId="0" applyFont="1" applyFill="1" applyBorder="1"/>
    <xf numFmtId="2" fontId="11" fillId="2" borderId="8" xfId="1" applyNumberFormat="1" applyFont="1" applyFill="1" applyBorder="1"/>
    <xf numFmtId="0" fontId="11" fillId="2" borderId="9" xfId="0" applyFont="1" applyFill="1" applyBorder="1"/>
    <xf numFmtId="2" fontId="11" fillId="2" borderId="14" xfId="1" applyNumberFormat="1" applyFont="1" applyFill="1" applyBorder="1"/>
    <xf numFmtId="0" fontId="11" fillId="2" borderId="11" xfId="0" applyFont="1" applyFill="1" applyBorder="1"/>
    <xf numFmtId="16" fontId="0" fillId="0" borderId="0" xfId="0" applyNumberFormat="1"/>
    <xf numFmtId="0" fontId="16" fillId="0" borderId="0" xfId="0" applyFont="1"/>
    <xf numFmtId="2" fontId="13" fillId="2" borderId="17" xfId="0" applyNumberFormat="1" applyFont="1" applyFill="1" applyBorder="1" applyAlignment="1">
      <alignment horizontal="center"/>
    </xf>
    <xf numFmtId="0" fontId="7" fillId="0" borderId="0" xfId="0" applyFont="1"/>
    <xf numFmtId="0" fontId="14" fillId="3" borderId="20" xfId="2" applyFont="1" applyFill="1" applyBorder="1" applyAlignment="1" applyProtection="1">
      <alignment horizontal="center"/>
      <protection locked="0"/>
    </xf>
    <xf numFmtId="0" fontId="14" fillId="3" borderId="21" xfId="2" applyFont="1" applyFill="1" applyBorder="1" applyAlignment="1" applyProtection="1">
      <alignment horizontal="center"/>
      <protection locked="0"/>
    </xf>
    <xf numFmtId="0" fontId="14" fillId="3" borderId="22" xfId="2" applyFont="1" applyFill="1" applyBorder="1" applyAlignment="1" applyProtection="1">
      <alignment horizontal="center" vertical="center"/>
      <protection locked="0"/>
    </xf>
    <xf numFmtId="0" fontId="13" fillId="7" borderId="18" xfId="2" applyFont="1" applyFill="1" applyBorder="1" applyAlignment="1">
      <alignment horizontal="center" vertical="center"/>
    </xf>
    <xf numFmtId="0" fontId="13" fillId="7" borderId="13" xfId="2" applyFont="1" applyFill="1" applyBorder="1" applyAlignment="1">
      <alignment horizontal="center" vertical="center"/>
    </xf>
    <xf numFmtId="0" fontId="13" fillId="7" borderId="19" xfId="2" applyFont="1" applyFill="1" applyBorder="1" applyAlignment="1">
      <alignment horizontal="center" vertical="center" wrapText="1"/>
    </xf>
    <xf numFmtId="0" fontId="15" fillId="15" borderId="26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27" xfId="0" applyFont="1" applyFill="1" applyBorder="1" applyAlignment="1">
      <alignment horizontal="center" vertical="center"/>
    </xf>
    <xf numFmtId="0" fontId="16" fillId="15" borderId="26" xfId="0" applyFont="1" applyFill="1" applyBorder="1"/>
    <xf numFmtId="2" fontId="16" fillId="15" borderId="1" xfId="0" applyNumberFormat="1" applyFont="1" applyFill="1" applyBorder="1" applyAlignment="1">
      <alignment horizontal="center" vertical="center"/>
    </xf>
    <xf numFmtId="2" fontId="16" fillId="15" borderId="27" xfId="0" applyNumberFormat="1" applyFont="1" applyFill="1" applyBorder="1" applyAlignment="1">
      <alignment horizontal="center" vertical="center"/>
    </xf>
    <xf numFmtId="0" fontId="16" fillId="15" borderId="26" xfId="0" applyFont="1" applyFill="1" applyBorder="1" applyAlignment="1"/>
    <xf numFmtId="0" fontId="16" fillId="15" borderId="20" xfId="0" applyFont="1" applyFill="1" applyBorder="1" applyAlignment="1"/>
    <xf numFmtId="2" fontId="16" fillId="15" borderId="21" xfId="0" applyNumberFormat="1" applyFont="1" applyFill="1" applyBorder="1" applyAlignment="1">
      <alignment horizontal="center" vertical="center"/>
    </xf>
    <xf numFmtId="2" fontId="16" fillId="15" borderId="2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7" borderId="8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3" fillId="7" borderId="15" xfId="2" applyFont="1" applyFill="1" applyBorder="1" applyAlignment="1">
      <alignment horizontal="center" vertical="center"/>
    </xf>
    <xf numFmtId="0" fontId="13" fillId="7" borderId="16" xfId="2" applyFont="1" applyFill="1" applyBorder="1" applyAlignment="1">
      <alignment horizontal="center" vertical="center"/>
    </xf>
    <xf numFmtId="0" fontId="13" fillId="7" borderId="17" xfId="2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/>
    </xf>
    <xf numFmtId="0" fontId="13" fillId="14" borderId="24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0" fillId="0" borderId="1" xfId="0" applyBorder="1"/>
    <xf numFmtId="0" fontId="7" fillId="3" borderId="1" xfId="0" applyFont="1" applyFill="1" applyBorder="1"/>
    <xf numFmtId="9" fontId="0" fillId="0" borderId="1" xfId="1" applyFont="1" applyBorder="1"/>
    <xf numFmtId="0" fontId="5" fillId="3" borderId="28" xfId="0" applyFont="1" applyFill="1" applyBorder="1"/>
    <xf numFmtId="0" fontId="5" fillId="16" borderId="1" xfId="0" applyFont="1" applyFill="1" applyBorder="1"/>
    <xf numFmtId="0" fontId="5" fillId="16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</cellXfs>
  <cellStyles count="3">
    <cellStyle name="Normalny" xfId="0" builtinId="0"/>
    <cellStyle name="Procentowy" xfId="1" builtinId="5"/>
    <cellStyle name="Uwag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 sz="1100"/>
              <a:t>Modelowa</a:t>
            </a:r>
            <a:r>
              <a:rPr lang="pl-PL" sz="1100" baseline="0"/>
              <a:t> zmiana p</a:t>
            </a:r>
            <a:r>
              <a:rPr lang="en-US" sz="1100"/>
              <a:t>oziom</a:t>
            </a:r>
            <a:r>
              <a:rPr lang="pl-PL" sz="1100"/>
              <a:t>u</a:t>
            </a:r>
            <a:r>
              <a:rPr lang="en-US" sz="1100"/>
              <a:t> tkanki tłuszczowej</a:t>
            </a:r>
            <a:r>
              <a:rPr lang="pl-PL" sz="1100"/>
              <a:t>:</a:t>
            </a:r>
          </a:p>
        </c:rich>
      </c:tx>
      <c:layout>
        <c:manualLayout>
          <c:xMode val="edge"/>
          <c:yMode val="edge"/>
          <c:x val="0.26914284493617879"/>
          <c:y val="1.0786710213087341E-2"/>
        </c:manualLayout>
      </c:layout>
    </c:title>
    <c:plotArea>
      <c:layout>
        <c:manualLayout>
          <c:layoutTarget val="inner"/>
          <c:xMode val="edge"/>
          <c:yMode val="edge"/>
          <c:x val="7.8067028998406923E-2"/>
          <c:y val="9.4082154753476574E-2"/>
          <c:w val="0.8565912146503426"/>
          <c:h val="0.75869940785703771"/>
        </c:manualLayout>
      </c:layout>
      <c:scatterChart>
        <c:scatterStyle val="smoothMarker"/>
        <c:ser>
          <c:idx val="0"/>
          <c:order val="0"/>
          <c:tx>
            <c:v>Poziom tkanki tłuszczowej [%]</c:v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[1]Arkusz1!$D$2:$D$91</c:f>
              <c:numCache>
                <c:formatCode>General</c:formatCode>
                <c:ptCount val="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</c:numCache>
            </c:numRef>
          </c:xVal>
          <c:yVal>
            <c:numRef>
              <c:f>[1]Arkusz1!$F$2:$F$91</c:f>
              <c:numCache>
                <c:formatCode>General</c:formatCode>
                <c:ptCount val="90"/>
                <c:pt idx="0">
                  <c:v>8</c:v>
                </c:pt>
                <c:pt idx="1">
                  <c:v>7.9273941736912548</c:v>
                </c:pt>
                <c:pt idx="2">
                  <c:v>7.8553910338317881</c:v>
                </c:pt>
                <c:pt idx="3">
                  <c:v>7.7839865962662858</c:v>
                </c:pt>
                <c:pt idx="4">
                  <c:v>7.713176884557944</c:v>
                </c:pt>
                <c:pt idx="5">
                  <c:v>7.6429579303590565</c:v>
                </c:pt>
                <c:pt idx="6">
                  <c:v>7.5733257737733002</c:v>
                </c:pt>
                <c:pt idx="7">
                  <c:v>7.5042764637097816</c:v>
                </c:pt>
                <c:pt idx="8">
                  <c:v>7.4358060582289456</c:v>
                </c:pt>
                <c:pt idx="9">
                  <c:v>7.3679106248804125</c:v>
                </c:pt>
                <c:pt idx="10">
                  <c:v>7.3005862410328612</c:v>
                </c:pt>
                <c:pt idx="11">
                  <c:v>7.2338289941960028</c:v>
                </c:pt>
                <c:pt idx="12">
                  <c:v>7.1676349823347794</c:v>
                </c:pt>
                <c:pt idx="13">
                  <c:v>7.1020003141758439</c:v>
                </c:pt>
                <c:pt idx="14">
                  <c:v>7.036921109506407</c:v>
                </c:pt>
                <c:pt idx="15">
                  <c:v>6.972393499465575</c:v>
                </c:pt>
                <c:pt idx="16">
                  <c:v>6.9084136268282279</c:v>
                </c:pt>
                <c:pt idx="17">
                  <c:v>6.8449776462815439</c:v>
                </c:pt>
                <c:pt idx="18">
                  <c:v>6.7820817246942751</c:v>
                </c:pt>
                <c:pt idx="19">
                  <c:v>6.7197220413788283</c:v>
                </c:pt>
                <c:pt idx="20">
                  <c:v>6.6578947883462831</c:v>
                </c:pt>
                <c:pt idx="21">
                  <c:v>6.5965961705543963</c:v>
                </c:pt>
                <c:pt idx="22">
                  <c:v>6.5358224061487196</c:v>
                </c:pt>
                <c:pt idx="23">
                  <c:v>6.4755697266968966</c:v>
                </c:pt>
                <c:pt idx="24">
                  <c:v>6.4158343774162381</c:v>
                </c:pt>
                <c:pt idx="25">
                  <c:v>6.3566126173946591</c:v>
                </c:pt>
                <c:pt idx="26">
                  <c:v>6.2979007198050887</c:v>
                </c:pt>
                <c:pt idx="27">
                  <c:v>6.2396949721134121</c:v>
                </c:pt>
                <c:pt idx="28">
                  <c:v>6.1819916762800498</c:v>
                </c:pt>
                <c:pt idx="29">
                  <c:v>6.1247871489552805</c:v>
                </c:pt>
                <c:pt idx="30">
                  <c:v>6.068077721668363</c:v>
                </c:pt>
                <c:pt idx="31">
                  <c:v>6.0118597410105687</c:v>
                </c:pt>
                <c:pt idx="32">
                  <c:v>5.9561295688122096</c:v>
                </c:pt>
                <c:pt idx="33">
                  <c:v>5.9008835823137531</c:v>
                </c:pt>
                <c:pt idx="34">
                  <c:v>5.8461181743310995</c:v>
                </c:pt>
                <c:pt idx="35">
                  <c:v>5.7918297534151231</c:v>
                </c:pt>
                <c:pt idx="36">
                  <c:v>5.7380147440055609</c:v>
                </c:pt>
                <c:pt idx="37">
                  <c:v>5.6846695865793331</c:v>
                </c:pt>
                <c:pt idx="38">
                  <c:v>5.6317907377933834</c:v>
                </c:pt>
                <c:pt idx="39">
                  <c:v>5.579374670622129</c:v>
                </c:pt>
                <c:pt idx="40">
                  <c:v>5.5274178744895934</c:v>
                </c:pt>
                <c:pt idx="41">
                  <c:v>5.475916855396334</c:v>
                </c:pt>
                <c:pt idx="42">
                  <c:v>5.4248681360412085</c:v>
                </c:pt>
                <c:pt idx="43">
                  <c:v>5.3742682559381123</c:v>
                </c:pt>
                <c:pt idx="44">
                  <c:v>5.3241137715277222</c:v>
                </c:pt>
                <c:pt idx="45">
                  <c:v>5.2744012562843707</c:v>
                </c:pt>
                <c:pt idx="46">
                  <c:v>5.2251273008181087</c:v>
                </c:pt>
                <c:pt idx="47">
                  <c:v>5.1762885129720404</c:v>
                </c:pt>
                <c:pt idx="48">
                  <c:v>5.1278815179150259</c:v>
                </c:pt>
                <c:pt idx="49">
                  <c:v>5.0799029582298205</c:v>
                </c:pt>
                <c:pt idx="50">
                  <c:v>5.0323494939967208</c:v>
                </c:pt>
                <c:pt idx="51">
                  <c:v>4.9852178028728318</c:v>
                </c:pt>
                <c:pt idx="52">
                  <c:v>4.9385045801669856</c:v>
                </c:pt>
                <c:pt idx="53">
                  <c:v>4.8922065389104379</c:v>
                </c:pt>
                <c:pt idx="54">
                  <c:v>4.8463204099233721</c:v>
                </c:pt>
                <c:pt idx="55">
                  <c:v>4.8008429418773408</c:v>
                </c:pt>
                <c:pt idx="56">
                  <c:v>4.7557709013536664</c:v>
                </c:pt>
                <c:pt idx="57">
                  <c:v>4.7111010728979119</c:v>
                </c:pt>
                <c:pt idx="58">
                  <c:v>4.6668302590704851</c:v>
                </c:pt>
                <c:pt idx="59">
                  <c:v>4.6229552804934535</c:v>
                </c:pt>
                <c:pt idx="60">
                  <c:v>4.5794729758936308</c:v>
                </c:pt>
                <c:pt idx="61">
                  <c:v>4.5363802021420252</c:v>
                </c:pt>
                <c:pt idx="62">
                  <c:v>4.4936738342897051</c:v>
                </c:pt>
                <c:pt idx="63">
                  <c:v>4.4513507656001652</c:v>
                </c:pt>
                <c:pt idx="64">
                  <c:v>4.4094079075782515</c:v>
                </c:pt>
                <c:pt idx="65">
                  <c:v>4.3678421899957254</c:v>
                </c:pt>
                <c:pt idx="66">
                  <c:v>4.3266505609135271</c:v>
                </c:pt>
                <c:pt idx="67">
                  <c:v>4.2858299867008078</c:v>
                </c:pt>
                <c:pt idx="68">
                  <c:v>4.2453774520508016</c:v>
                </c:pt>
                <c:pt idx="69">
                  <c:v>4.2052899599935998</c:v>
                </c:pt>
                <c:pt idx="70">
                  <c:v>4.165564531905888</c:v>
                </c:pt>
                <c:pt idx="71">
                  <c:v>4.1261982075177217</c:v>
                </c:pt>
                <c:pt idx="72">
                  <c:v>4.0871880449163989</c:v>
                </c:pt>
                <c:pt idx="73">
                  <c:v>4.048531120547481</c:v>
                </c:pt>
                <c:pt idx="74">
                  <c:v>4.0102245292130503</c:v>
                </c:pt>
                <c:pt idx="75">
                  <c:v>3.9722653840672382</c:v>
                </c:pt>
                <c:pt idx="76">
                  <c:v>3.9346508166090999</c:v>
                </c:pt>
                <c:pt idx="77">
                  <c:v>3.897377976672896</c:v>
                </c:pt>
                <c:pt idx="78">
                  <c:v>3.8604440324158293</c:v>
                </c:pt>
                <c:pt idx="79">
                  <c:v>3.8238461703033058</c:v>
                </c:pt>
                <c:pt idx="80">
                  <c:v>3.7875815950917735</c:v>
                </c:pt>
                <c:pt idx="81">
                  <c:v>3.7516475298091931</c:v>
                </c:pt>
                <c:pt idx="82">
                  <c:v>3.7160412157332026</c:v>
                </c:pt>
                <c:pt idx="83">
                  <c:v>3.6807599123670189</c:v>
                </c:pt>
                <c:pt idx="84">
                  <c:v>3.6458008974131513</c:v>
                </c:pt>
                <c:pt idx="85">
                  <c:v>3.6111614667449583</c:v>
                </c:pt>
                <c:pt idx="86">
                  <c:v>3.576838934376112</c:v>
                </c:pt>
                <c:pt idx="87">
                  <c:v>3.5428306324280241</c:v>
                </c:pt>
                <c:pt idx="88">
                  <c:v>3.5091339110952808</c:v>
                </c:pt>
                <c:pt idx="89">
                  <c:v>3.4757461386091313</c:v>
                </c:pt>
              </c:numCache>
            </c:numRef>
          </c:yVal>
          <c:smooth val="1"/>
        </c:ser>
        <c:axId val="121657216"/>
        <c:axId val="121679872"/>
      </c:scatterChart>
      <c:valAx>
        <c:axId val="121657216"/>
        <c:scaling>
          <c:orientation val="minMax"/>
          <c:max val="91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Dzień redukcji</a:t>
                </a:r>
              </a:p>
            </c:rich>
          </c:tx>
          <c:layout/>
        </c:title>
        <c:numFmt formatCode="General" sourceLinked="1"/>
        <c:tickLblPos val="nextTo"/>
        <c:crossAx val="121679872"/>
        <c:crosses val="autoZero"/>
        <c:crossBetween val="midCat"/>
        <c:majorUnit val="7"/>
      </c:valAx>
      <c:valAx>
        <c:axId val="121679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Poziom</a:t>
                </a:r>
                <a:r>
                  <a:rPr lang="pl-PL" baseline="0"/>
                  <a:t> tkanki tłuszczowej [%]:</a:t>
                </a:r>
                <a:endParaRPr lang="pl-PL"/>
              </a:p>
            </c:rich>
          </c:tx>
          <c:layout/>
        </c:title>
        <c:numFmt formatCode="General" sourceLinked="1"/>
        <c:tickLblPos val="nextTo"/>
        <c:crossAx val="121657216"/>
        <c:crosses val="autoZero"/>
        <c:crossBetween val="midCat"/>
        <c:majorUnit val="1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b="1"/>
            </a:pPr>
            <a:r>
              <a:rPr lang="pl-PL" sz="1200" b="1"/>
              <a:t>Spadek wagi ciała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[1]Arkusz1!$E$2:$E$205</c:f>
              <c:numCache>
                <c:formatCode>General</c:formatCode>
                <c:ptCount val="204"/>
                <c:pt idx="0">
                  <c:v>79</c:v>
                </c:pt>
                <c:pt idx="1">
                  <c:v>78.937702857142853</c:v>
                </c:pt>
                <c:pt idx="2">
                  <c:v>78.876019786122441</c:v>
                </c:pt>
                <c:pt idx="3">
                  <c:v>78.814944733944955</c:v>
                </c:pt>
                <c:pt idx="4">
                  <c:v>78.75447170728178</c:v>
                </c:pt>
                <c:pt idx="5">
                  <c:v>78.694594771881427</c:v>
                </c:pt>
                <c:pt idx="6">
                  <c:v>78.635308051987167</c:v>
                </c:pt>
                <c:pt idx="7">
                  <c:v>78.576605729760431</c:v>
                </c:pt>
                <c:pt idx="8">
                  <c:v>78.518482044709941</c:v>
                </c:pt>
                <c:pt idx="9">
                  <c:v>78.460931293126379</c:v>
                </c:pt>
                <c:pt idx="10">
                  <c:v>78.4039478275227</c:v>
                </c:pt>
                <c:pt idx="11">
                  <c:v>78.347526056079971</c:v>
                </c:pt>
                <c:pt idx="12">
                  <c:v>78.291660442098618</c:v>
                </c:pt>
                <c:pt idx="13">
                  <c:v>78.23634550345507</c:v>
                </c:pt>
                <c:pt idx="14">
                  <c:v>78.181575812063869</c:v>
                </c:pt>
                <c:pt idx="15">
                  <c:v>78.12734599334496</c:v>
                </c:pt>
                <c:pt idx="16">
                  <c:v>78.073650725696268</c:v>
                </c:pt>
                <c:pt idx="17">
                  <c:v>78.02048473997155</c:v>
                </c:pt>
                <c:pt idx="18">
                  <c:v>77.967842818963263</c:v>
                </c:pt>
                <c:pt idx="19">
                  <c:v>77.915719796890627</c:v>
                </c:pt>
                <c:pt idx="20">
                  <c:v>77.864110558892705</c:v>
                </c:pt>
                <c:pt idx="21">
                  <c:v>77.813010040526478</c:v>
                </c:pt>
                <c:pt idx="22">
                  <c:v>77.76241322726986</c:v>
                </c:pt>
                <c:pt idx="23">
                  <c:v>77.712315154029625</c:v>
                </c:pt>
                <c:pt idx="24">
                  <c:v>77.66271090465419</c:v>
                </c:pt>
                <c:pt idx="25">
                  <c:v>77.613595611451174</c:v>
                </c:pt>
                <c:pt idx="26">
                  <c:v>77.564964454709724</c:v>
                </c:pt>
                <c:pt idx="27">
                  <c:v>77.516812662227579</c:v>
                </c:pt>
                <c:pt idx="28">
                  <c:v>77.469135508842768</c:v>
                </c:pt>
                <c:pt idx="29">
                  <c:v>77.421928315969893</c:v>
                </c:pt>
                <c:pt idx="30">
                  <c:v>77.375186451141047</c:v>
                </c:pt>
                <c:pt idx="31">
                  <c:v>77.328905327551226</c:v>
                </c:pt>
                <c:pt idx="32">
                  <c:v>77.283080403608224</c:v>
                </c:pt>
                <c:pt idx="33">
                  <c:v>77.237707182486943</c:v>
                </c:pt>
                <c:pt idx="34">
                  <c:v>77.192781211688143</c:v>
                </c:pt>
                <c:pt idx="35">
                  <c:v>77.148298082601499</c:v>
                </c:pt>
                <c:pt idx="36">
                  <c:v>77.104253430073001</c:v>
                </c:pt>
                <c:pt idx="37">
                  <c:v>77.060642931976574</c:v>
                </c:pt>
                <c:pt idx="38">
                  <c:v>77.017462308789945</c:v>
                </c:pt>
                <c:pt idx="39">
                  <c:v>76.974707323174727</c:v>
                </c:pt>
                <c:pt idx="40">
                  <c:v>76.932373779560578</c:v>
                </c:pt>
                <c:pt idx="41">
                  <c:v>76.890457523733474</c:v>
                </c:pt>
                <c:pt idx="42">
                  <c:v>76.848954442428095</c:v>
                </c:pt>
                <c:pt idx="43">
                  <c:v>76.807860462924154</c:v>
                </c:pt>
                <c:pt idx="44">
                  <c:v>76.767171552646758</c:v>
                </c:pt>
                <c:pt idx="45">
                  <c:v>76.726883718770665</c:v>
                </c:pt>
                <c:pt idx="46">
                  <c:v>76.686993007828491</c:v>
                </c:pt>
                <c:pt idx="47">
                  <c:v>76.647495505322752</c:v>
                </c:pt>
                <c:pt idx="48">
                  <c:v>76.608387335341718</c:v>
                </c:pt>
                <c:pt idx="49">
                  <c:v>76.569664660179058</c:v>
                </c:pt>
                <c:pt idx="50">
                  <c:v>76.531323679957296</c:v>
                </c:pt>
                <c:pt idx="51">
                  <c:v>76.493360632254863</c:v>
                </c:pt>
                <c:pt idx="52">
                  <c:v>76.455771791736922</c:v>
                </c:pt>
                <c:pt idx="53">
                  <c:v>76.418553469789799</c:v>
                </c:pt>
                <c:pt idx="54">
                  <c:v>76.381702014159018</c:v>
                </c:pt>
                <c:pt idx="55">
                  <c:v>76.345213808590884</c:v>
                </c:pt>
                <c:pt idx="56">
                  <c:v>76.309085272477631</c:v>
                </c:pt>
                <c:pt idx="57">
                  <c:v>76.273312860506067</c:v>
                </c:pt>
                <c:pt idx="58">
                  <c:v>76.237893062309652</c:v>
                </c:pt>
                <c:pt idx="59">
                  <c:v>76.202822402124028</c:v>
                </c:pt>
                <c:pt idx="60">
                  <c:v>76.168097438445955</c:v>
                </c:pt>
                <c:pt idx="61">
                  <c:v>76.133714763695565</c:v>
                </c:pt>
                <c:pt idx="62">
                  <c:v>76.099671003881994</c:v>
                </c:pt>
                <c:pt idx="63">
                  <c:v>76.065962818272297</c:v>
                </c:pt>
                <c:pt idx="64">
                  <c:v>76.032586899063617</c:v>
                </c:pt>
                <c:pt idx="65">
                  <c:v>75.999539971058567</c:v>
                </c:pt>
                <c:pt idx="66">
                  <c:v>75.96681879134384</c:v>
                </c:pt>
                <c:pt idx="67">
                  <c:v>75.934420148972023</c:v>
                </c:pt>
                <c:pt idx="68">
                  <c:v>75.902340864646447</c:v>
                </c:pt>
                <c:pt idx="69">
                  <c:v>75.870577790409214</c:v>
                </c:pt>
                <c:pt idx="70">
                  <c:v>75.839127809332325</c:v>
                </c:pt>
                <c:pt idx="71">
                  <c:v>75.807987835211762</c:v>
                </c:pt>
                <c:pt idx="72">
                  <c:v>75.777154812264669</c:v>
                </c:pt>
                <c:pt idx="73">
                  <c:v>75.746625714829491</c:v>
                </c:pt>
                <c:pt idx="74">
                  <c:v>75.716397547069036</c:v>
                </c:pt>
                <c:pt idx="75">
                  <c:v>75.686467342676494</c:v>
                </c:pt>
                <c:pt idx="76">
                  <c:v>75.656832164584401</c:v>
                </c:pt>
                <c:pt idx="77">
                  <c:v>75.627489104676357</c:v>
                </c:pt>
                <c:pt idx="78">
                  <c:v>75.598435283501686</c:v>
                </c:pt>
                <c:pt idx="79">
                  <c:v>75.569667849992882</c:v>
                </c:pt>
                <c:pt idx="80">
                  <c:v>75.54118398118581</c:v>
                </c:pt>
                <c:pt idx="81">
                  <c:v>75.512980881942696</c:v>
                </c:pt>
                <c:pt idx="82">
                  <c:v>75.485055784677826</c:v>
                </c:pt>
                <c:pt idx="83">
                  <c:v>75.457405949085995</c:v>
                </c:pt>
                <c:pt idx="84">
                  <c:v>75.430028661873578</c:v>
                </c:pt>
                <c:pt idx="85">
                  <c:v>75.402921236492247</c:v>
                </c:pt>
                <c:pt idx="86">
                  <c:v>75.376081012875389</c:v>
                </c:pt>
                <c:pt idx="87">
                  <c:v>75.349505357177051</c:v>
                </c:pt>
                <c:pt idx="88">
                  <c:v>75.323191661513448</c:v>
                </c:pt>
                <c:pt idx="89">
                  <c:v>75.297137343707107</c:v>
                </c:pt>
                <c:pt idx="90">
                  <c:v>75.271339847033417</c:v>
                </c:pt>
                <c:pt idx="91">
                  <c:v>75.245796639969797</c:v>
                </c:pt>
                <c:pt idx="92">
                  <c:v>75.220505215947242</c:v>
                </c:pt>
                <c:pt idx="93">
                  <c:v>75.195463093104337</c:v>
                </c:pt>
                <c:pt idx="94">
                  <c:v>75.170667814043739</c:v>
                </c:pt>
                <c:pt idx="95">
                  <c:v>75.146116945591018</c:v>
                </c:pt>
                <c:pt idx="96">
                  <c:v>75.121808078555901</c:v>
                </c:pt>
                <c:pt idx="97">
                  <c:v>75.097738827495846</c:v>
                </c:pt>
                <c:pt idx="98">
                  <c:v>75.07390683048196</c:v>
                </c:pt>
                <c:pt idx="99">
                  <c:v>75.050309748867207</c:v>
                </c:pt>
                <c:pt idx="100">
                  <c:v>75.026945267056945</c:v>
                </c:pt>
                <c:pt idx="101">
                  <c:v>75.003811092281666</c:v>
                </c:pt>
                <c:pt idx="102">
                  <c:v>74.980904954372036</c:v>
                </c:pt>
                <c:pt idx="103">
                  <c:v>74.958224605536088</c:v>
                </c:pt>
                <c:pt idx="104">
                  <c:v>74.935767820138665</c:v>
                </c:pt>
                <c:pt idx="105">
                  <c:v>74.913532394483013</c:v>
                </c:pt>
                <c:pt idx="106">
                  <c:v>74.89151614659454</c:v>
                </c:pt>
                <c:pt idx="107">
                  <c:v>74.869716916006681</c:v>
                </c:pt>
                <c:pt idx="108">
                  <c:v>74.848132563548901</c:v>
                </c:pt>
                <c:pt idx="109">
                  <c:v>74.826760971136778</c:v>
                </c:pt>
                <c:pt idx="110">
                  <c:v>74.805600041564148</c:v>
                </c:pt>
                <c:pt idx="111">
                  <c:v>74.784647698297306</c:v>
                </c:pt>
                <c:pt idx="112">
                  <c:v>74.763901885271238</c:v>
                </c:pt>
                <c:pt idx="113">
                  <c:v>74.743360566687855</c:v>
                </c:pt>
                <c:pt idx="114">
                  <c:v>74.723021726816214</c:v>
                </c:pt>
                <c:pt idx="115">
                  <c:v>74.702883369794733</c:v>
                </c:pt>
                <c:pt idx="116">
                  <c:v>74.682943519435327</c:v>
                </c:pt>
                <c:pt idx="117">
                  <c:v>74.663200219029463</c:v>
                </c:pt>
                <c:pt idx="118">
                  <c:v>74.643651531156166</c:v>
                </c:pt>
                <c:pt idx="119">
                  <c:v>74.624295537491918</c:v>
                </c:pt>
                <c:pt idx="120">
                  <c:v>74.605130338622359</c:v>
                </c:pt>
                <c:pt idx="121">
                  <c:v>74.586154053855935</c:v>
                </c:pt>
                <c:pt idx="122">
                  <c:v>74.567364821039362</c:v>
                </c:pt>
                <c:pt idx="123">
                  <c:v>74.548760796374836</c:v>
                </c:pt>
                <c:pt idx="124">
                  <c:v>74.530340154239141</c:v>
                </c:pt>
                <c:pt idx="125">
                  <c:v>74.512101087004496</c:v>
                </c:pt>
                <c:pt idx="126">
                  <c:v>74.494041804861169</c:v>
                </c:pt>
                <c:pt idx="127">
                  <c:v>74.476160535641824</c:v>
                </c:pt>
                <c:pt idx="128">
                  <c:v>74.458455524647647</c:v>
                </c:pt>
                <c:pt idx="129">
                  <c:v>74.440925034476123</c:v>
                </c:pt>
                <c:pt idx="130">
                  <c:v>74.423567344850568</c:v>
                </c:pt>
                <c:pt idx="131">
                  <c:v>74.406380752451327</c:v>
                </c:pt>
                <c:pt idx="132">
                  <c:v>74.389363570748586</c:v>
                </c:pt>
                <c:pt idx="133">
                  <c:v>74.372514129836915</c:v>
                </c:pt>
                <c:pt idx="134">
                  <c:v>74.355830776271375</c:v>
                </c:pt>
                <c:pt idx="135">
                  <c:v>74.33931187290527</c:v>
                </c:pt>
                <c:pt idx="136">
                  <c:v>74.322955798729495</c:v>
                </c:pt>
                <c:pt idx="137">
                  <c:v>74.306760948713446</c:v>
                </c:pt>
                <c:pt idx="138">
                  <c:v>74.290725733647562</c:v>
                </c:pt>
                <c:pt idx="139">
                  <c:v>74.274848579987321</c:v>
                </c:pt>
                <c:pt idx="140">
                  <c:v>74.259127929698877</c:v>
                </c:pt>
                <c:pt idx="141">
                  <c:v>74.243562240106129</c:v>
                </c:pt>
                <c:pt idx="142">
                  <c:v>74.228149983739371</c:v>
                </c:pt>
                <c:pt idx="143">
                  <c:v>74.212889648185367</c:v>
                </c:pt>
                <c:pt idx="144">
                  <c:v>74.197779735938965</c:v>
                </c:pt>
                <c:pt idx="145">
                  <c:v>74.18281876425614</c:v>
                </c:pt>
                <c:pt idx="146">
                  <c:v>74.168005265008475</c:v>
                </c:pt>
                <c:pt idx="147">
                  <c:v>74.153337784539104</c:v>
                </c:pt>
                <c:pt idx="148">
                  <c:v>74.13881488352007</c:v>
                </c:pt>
                <c:pt idx="149">
                  <c:v>74.124435136811087</c:v>
                </c:pt>
                <c:pt idx="150">
                  <c:v>74.110197133319659</c:v>
                </c:pt>
                <c:pt idx="151">
                  <c:v>74.096099475862644</c:v>
                </c:pt>
                <c:pt idx="152">
                  <c:v>74.082140781029139</c:v>
                </c:pt>
                <c:pt idx="153">
                  <c:v>74.068319679044706</c:v>
                </c:pt>
                <c:pt idx="154">
                  <c:v>74.05463481363698</c:v>
                </c:pt>
                <c:pt idx="155">
                  <c:v>74.04108484190256</c:v>
                </c:pt>
                <c:pt idx="156">
                  <c:v>74.02766843417524</c:v>
                </c:pt>
                <c:pt idx="157">
                  <c:v>74.014384273895516</c:v>
                </c:pt>
                <c:pt idx="158">
                  <c:v>74.001231057481405</c:v>
                </c:pt>
                <c:pt idx="159">
                  <c:v>73.988207494200523</c:v>
                </c:pt>
                <c:pt idx="160">
                  <c:v>73.975312306043406</c:v>
                </c:pt>
                <c:pt idx="161">
                  <c:v>73.962544227598116</c:v>
                </c:pt>
                <c:pt idx="162">
                  <c:v>73.949902005926077</c:v>
                </c:pt>
                <c:pt idx="163">
                  <c:v>73.937384400439086</c:v>
                </c:pt>
                <c:pt idx="164">
                  <c:v>73.92499018277762</c:v>
                </c:pt>
                <c:pt idx="165">
                  <c:v>73.912718136690245</c:v>
                </c:pt>
                <c:pt idx="166">
                  <c:v>73.900567057914301</c:v>
                </c:pt>
                <c:pt idx="167">
                  <c:v>73.888535754057713</c:v>
                </c:pt>
                <c:pt idx="168">
                  <c:v>73.876623044482002</c:v>
                </c:pt>
                <c:pt idx="169">
                  <c:v>73.864827760186401</c:v>
                </c:pt>
                <c:pt idx="170">
                  <c:v>73.85314874369314</c:v>
                </c:pt>
                <c:pt idx="171">
                  <c:v>73.841584848933877</c:v>
                </c:pt>
                <c:pt idx="172">
                  <c:v>73.830134941137246</c:v>
                </c:pt>
                <c:pt idx="173">
                  <c:v>73.81879789671747</c:v>
                </c:pt>
                <c:pt idx="174">
                  <c:v>73.807572603164118</c:v>
                </c:pt>
                <c:pt idx="175">
                  <c:v>73.796457958932933</c:v>
                </c:pt>
                <c:pt idx="176">
                  <c:v>73.785452873337732</c:v>
                </c:pt>
                <c:pt idx="177">
                  <c:v>73.774556266443398</c:v>
                </c:pt>
                <c:pt idx="178">
                  <c:v>73.763767068959879</c:v>
                </c:pt>
                <c:pt idx="179">
                  <c:v>73.753084222137275</c:v>
                </c:pt>
                <c:pt idx="180">
                  <c:v>73.742506677661922</c:v>
                </c:pt>
                <c:pt idx="181">
                  <c:v>73.732033397553536</c:v>
                </c:pt>
                <c:pt idx="182">
                  <c:v>73.721663354063367</c:v>
                </c:pt>
                <c:pt idx="183">
                  <c:v>73.711395529573309</c:v>
                </c:pt>
                <c:pt idx="184">
                  <c:v>73.701228916496092</c:v>
                </c:pt>
                <c:pt idx="185">
                  <c:v>73.691162517176352</c:v>
                </c:pt>
                <c:pt idx="186">
                  <c:v>73.681195343792751</c:v>
                </c:pt>
                <c:pt idx="187">
                  <c:v>73.671326418261074</c:v>
                </c:pt>
                <c:pt idx="188">
                  <c:v>73.661554772138217</c:v>
                </c:pt>
                <c:pt idx="189">
                  <c:v>73.651879446527147</c:v>
                </c:pt>
                <c:pt idx="190">
                  <c:v>73.642299491982811</c:v>
                </c:pt>
                <c:pt idx="191">
                  <c:v>73.632813968418986</c:v>
                </c:pt>
                <c:pt idx="192">
                  <c:v>73.623421945016005</c:v>
                </c:pt>
                <c:pt idx="193">
                  <c:v>73.614122500129426</c:v>
                </c:pt>
                <c:pt idx="194">
                  <c:v>73.604914721199577</c:v>
                </c:pt>
                <c:pt idx="195">
                  <c:v>73.595797704662033</c:v>
                </c:pt>
                <c:pt idx="196">
                  <c:v>73.586770555858934</c:v>
                </c:pt>
                <c:pt idx="197">
                  <c:v>73.57783238895118</c:v>
                </c:pt>
                <c:pt idx="198">
                  <c:v>73.568982326831517</c:v>
                </c:pt>
                <c:pt idx="199">
                  <c:v>73.560219501038461</c:v>
                </c:pt>
                <c:pt idx="200">
                  <c:v>73.551543051671075</c:v>
                </c:pt>
                <c:pt idx="201">
                  <c:v>73.542952127304602</c:v>
                </c:pt>
                <c:pt idx="202">
                  <c:v>73.534445884906887</c:v>
                </c:pt>
                <c:pt idx="203">
                  <c:v>73.526023489755659</c:v>
                </c:pt>
              </c:numCache>
            </c:numRef>
          </c:val>
        </c:ser>
        <c:marker val="1"/>
        <c:axId val="121691520"/>
        <c:axId val="121968128"/>
      </c:lineChart>
      <c:catAx>
        <c:axId val="121691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Dni</a:t>
                </a:r>
              </a:p>
            </c:rich>
          </c:tx>
          <c:layout/>
        </c:title>
        <c:tickLblPos val="nextTo"/>
        <c:crossAx val="121968128"/>
        <c:crosses val="autoZero"/>
        <c:auto val="1"/>
        <c:lblAlgn val="ctr"/>
        <c:lblOffset val="100"/>
      </c:catAx>
      <c:valAx>
        <c:axId val="121968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Waga [kg]</a:t>
                </a:r>
              </a:p>
            </c:rich>
          </c:tx>
          <c:layout/>
        </c:title>
        <c:numFmt formatCode="General" sourceLinked="1"/>
        <c:tickLblPos val="nextTo"/>
        <c:crossAx val="12169152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BF%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PM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574876</xdr:colOff>
      <xdr:row>3</xdr:row>
      <xdr:rowOff>89118</xdr:rowOff>
    </xdr:from>
    <xdr:to>
      <xdr:col>12</xdr:col>
      <xdr:colOff>578302</xdr:colOff>
      <xdr:row>12</xdr:row>
      <xdr:rowOff>7573</xdr:rowOff>
    </xdr:to>
    <xdr:pic>
      <xdr:nvPicPr>
        <xdr:cNvPr id="1032" name="Picture 8" descr="Somatotyp – typ sylwetki i możliwości zmian – Trener fitness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64965" y="640207"/>
          <a:ext cx="2316642" cy="1629760"/>
        </a:xfrm>
        <a:prstGeom prst="rect">
          <a:avLst/>
        </a:prstGeom>
        <a:noFill/>
      </xdr:spPr>
    </xdr:pic>
    <xdr:clientData/>
  </xdr:twoCellAnchor>
  <xdr:twoCellAnchor>
    <xdr:from>
      <xdr:col>3</xdr:col>
      <xdr:colOff>972911</xdr:colOff>
      <xdr:row>7</xdr:row>
      <xdr:rowOff>20411</xdr:rowOff>
    </xdr:from>
    <xdr:to>
      <xdr:col>8</xdr:col>
      <xdr:colOff>129269</xdr:colOff>
      <xdr:row>11</xdr:row>
      <xdr:rowOff>176893</xdr:rowOff>
    </xdr:to>
    <xdr:sp macro="" textlink="">
      <xdr:nvSpPr>
        <xdr:cNvPr id="3" name="Prostokąt 2"/>
        <xdr:cNvSpPr/>
      </xdr:nvSpPr>
      <xdr:spPr>
        <a:xfrm>
          <a:off x="4694465" y="1306286"/>
          <a:ext cx="2510518" cy="89807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3</xdr:col>
      <xdr:colOff>903061</xdr:colOff>
      <xdr:row>6</xdr:row>
      <xdr:rowOff>125186</xdr:rowOff>
    </xdr:from>
    <xdr:to>
      <xdr:col>8</xdr:col>
      <xdr:colOff>206375</xdr:colOff>
      <xdr:row>12</xdr:row>
      <xdr:rowOff>47625</xdr:rowOff>
    </xdr:to>
    <xdr:sp macro="" textlink="">
      <xdr:nvSpPr>
        <xdr:cNvPr id="4" name="Prostokąt 3"/>
        <xdr:cNvSpPr/>
      </xdr:nvSpPr>
      <xdr:spPr>
        <a:xfrm>
          <a:off x="4903561" y="1236436"/>
          <a:ext cx="2716439" cy="105750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3</xdr:col>
      <xdr:colOff>920750</xdr:colOff>
      <xdr:row>26</xdr:row>
      <xdr:rowOff>7938</xdr:rowOff>
    </xdr:from>
    <xdr:to>
      <xdr:col>7</xdr:col>
      <xdr:colOff>515937</xdr:colOff>
      <xdr:row>30</xdr:row>
      <xdr:rowOff>158750</xdr:rowOff>
    </xdr:to>
    <xdr:sp macro="" textlink="">
      <xdr:nvSpPr>
        <xdr:cNvPr id="5" name="Prostokąt zaokrąglony 4">
          <a:hlinkClick xmlns:r="http://schemas.openxmlformats.org/officeDocument/2006/relationships" r:id="rId2"/>
        </xdr:cNvPr>
        <xdr:cNvSpPr/>
      </xdr:nvSpPr>
      <xdr:spPr>
        <a:xfrm>
          <a:off x="4921250" y="4849813"/>
          <a:ext cx="2476500" cy="88106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200" b="1"/>
            <a:t>Arkusz z obliczeniami procentowej zawartości tkanki tłuszczowej BF%</a:t>
          </a:r>
        </a:p>
        <a:p>
          <a:pPr algn="ctr"/>
          <a:r>
            <a:rPr lang="pl-PL" sz="1200" b="1"/>
            <a:t>Kliknij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6</xdr:col>
      <xdr:colOff>13608</xdr:colOff>
      <xdr:row>28</xdr:row>
      <xdr:rowOff>164579</xdr:rowOff>
    </xdr:to>
    <xdr:pic>
      <xdr:nvPicPr>
        <xdr:cNvPr id="2055" name="Picture 7" descr="https://estetyk-sylwetki.pl/public_content/uploads/fa%C5%82dy_f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476500"/>
          <a:ext cx="6286500" cy="200154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544285</xdr:colOff>
      <xdr:row>17</xdr:row>
      <xdr:rowOff>115660</xdr:rowOff>
    </xdr:from>
    <xdr:to>
      <xdr:col>15</xdr:col>
      <xdr:colOff>122464</xdr:colOff>
      <xdr:row>28</xdr:row>
      <xdr:rowOff>73282</xdr:rowOff>
    </xdr:to>
    <xdr:pic>
      <xdr:nvPicPr>
        <xdr:cNvPr id="2056" name="Picture 8" descr="https://estetyk-sylwetki.pl/public_content/uploads/faldy_m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7178" y="2408464"/>
          <a:ext cx="5830661" cy="1978283"/>
        </a:xfrm>
        <a:prstGeom prst="rect">
          <a:avLst/>
        </a:prstGeom>
        <a:noFill/>
      </xdr:spPr>
    </xdr:pic>
    <xdr:clientData/>
  </xdr:twoCellAnchor>
  <xdr:twoCellAnchor>
    <xdr:from>
      <xdr:col>14</xdr:col>
      <xdr:colOff>596348</xdr:colOff>
      <xdr:row>5</xdr:row>
      <xdr:rowOff>0</xdr:rowOff>
    </xdr:from>
    <xdr:to>
      <xdr:col>18</xdr:col>
      <xdr:colOff>323022</xdr:colOff>
      <xdr:row>9</xdr:row>
      <xdr:rowOff>85931</xdr:rowOff>
    </xdr:to>
    <xdr:sp macro="" textlink="">
      <xdr:nvSpPr>
        <xdr:cNvPr id="4" name="Prostokąt zaokrąglony 3">
          <a:hlinkClick xmlns:r="http://schemas.openxmlformats.org/officeDocument/2006/relationships" r:id="rId3"/>
        </xdr:cNvPr>
        <xdr:cNvSpPr/>
      </xdr:nvSpPr>
      <xdr:spPr>
        <a:xfrm>
          <a:off x="12448761" y="944217"/>
          <a:ext cx="2476500" cy="88106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200" b="1"/>
            <a:t>Arkusz z obliczeniami całkowitej przemiany materii</a:t>
          </a:r>
        </a:p>
        <a:p>
          <a:pPr algn="ctr"/>
          <a:r>
            <a:rPr lang="pl-PL" sz="1200" b="1"/>
            <a:t>Kliknij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2</xdr:col>
      <xdr:colOff>1685924</xdr:colOff>
      <xdr:row>30</xdr:row>
      <xdr:rowOff>161924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2</xdr:col>
      <xdr:colOff>1578429</xdr:colOff>
      <xdr:row>54</xdr:row>
      <xdr:rowOff>151719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ner%20stuff/Plan%20redukc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2">
          <cell r="D2">
            <v>1</v>
          </cell>
          <cell r="E2">
            <v>79</v>
          </cell>
          <cell r="F2">
            <v>8</v>
          </cell>
        </row>
        <row r="3">
          <cell r="D3">
            <v>2</v>
          </cell>
          <cell r="E3">
            <v>78.937702857142853</v>
          </cell>
          <cell r="F3">
            <v>7.9273941736912548</v>
          </cell>
        </row>
        <row r="4">
          <cell r="D4">
            <v>3</v>
          </cell>
          <cell r="E4">
            <v>78.876019786122441</v>
          </cell>
          <cell r="F4">
            <v>7.8553910338317881</v>
          </cell>
        </row>
        <row r="5">
          <cell r="D5">
            <v>4</v>
          </cell>
          <cell r="E5">
            <v>78.814944733944955</v>
          </cell>
          <cell r="F5">
            <v>7.7839865962662858</v>
          </cell>
        </row>
        <row r="6">
          <cell r="D6">
            <v>5</v>
          </cell>
          <cell r="E6">
            <v>78.75447170728178</v>
          </cell>
          <cell r="F6">
            <v>7.713176884557944</v>
          </cell>
        </row>
        <row r="7">
          <cell r="D7">
            <v>6</v>
          </cell>
          <cell r="E7">
            <v>78.694594771881427</v>
          </cell>
          <cell r="F7">
            <v>7.6429579303590565</v>
          </cell>
        </row>
        <row r="8">
          <cell r="D8">
            <v>7</v>
          </cell>
          <cell r="E8">
            <v>78.635308051987167</v>
          </cell>
          <cell r="F8">
            <v>7.5733257737733002</v>
          </cell>
        </row>
        <row r="9">
          <cell r="D9">
            <v>8</v>
          </cell>
          <cell r="E9">
            <v>78.576605729760431</v>
          </cell>
          <cell r="F9">
            <v>7.5042764637097816</v>
          </cell>
        </row>
        <row r="10">
          <cell r="D10">
            <v>9</v>
          </cell>
          <cell r="E10">
            <v>78.518482044709941</v>
          </cell>
          <cell r="F10">
            <v>7.4358060582289456</v>
          </cell>
        </row>
        <row r="11">
          <cell r="D11">
            <v>10</v>
          </cell>
          <cell r="E11">
            <v>78.460931293126379</v>
          </cell>
          <cell r="F11">
            <v>7.3679106248804125</v>
          </cell>
        </row>
        <row r="12">
          <cell r="D12">
            <v>11</v>
          </cell>
          <cell r="E12">
            <v>78.4039478275227</v>
          </cell>
          <cell r="F12">
            <v>7.3005862410328612</v>
          </cell>
        </row>
        <row r="13">
          <cell r="D13">
            <v>12</v>
          </cell>
          <cell r="E13">
            <v>78.347526056079971</v>
          </cell>
          <cell r="F13">
            <v>7.2338289941960028</v>
          </cell>
        </row>
        <row r="14">
          <cell r="D14">
            <v>13</v>
          </cell>
          <cell r="E14">
            <v>78.291660442098618</v>
          </cell>
          <cell r="F14">
            <v>7.1676349823347794</v>
          </cell>
        </row>
        <row r="15">
          <cell r="D15">
            <v>14</v>
          </cell>
          <cell r="E15">
            <v>78.23634550345507</v>
          </cell>
          <cell r="F15">
            <v>7.1020003141758439</v>
          </cell>
        </row>
        <row r="16">
          <cell r="D16">
            <v>15</v>
          </cell>
          <cell r="E16">
            <v>78.181575812063869</v>
          </cell>
          <cell r="F16">
            <v>7.036921109506407</v>
          </cell>
        </row>
        <row r="17">
          <cell r="D17">
            <v>16</v>
          </cell>
          <cell r="E17">
            <v>78.12734599334496</v>
          </cell>
          <cell r="F17">
            <v>6.972393499465575</v>
          </cell>
        </row>
        <row r="18">
          <cell r="D18">
            <v>17</v>
          </cell>
          <cell r="E18">
            <v>78.073650725696268</v>
          </cell>
          <cell r="F18">
            <v>6.9084136268282279</v>
          </cell>
        </row>
        <row r="19">
          <cell r="D19">
            <v>18</v>
          </cell>
          <cell r="E19">
            <v>78.02048473997155</v>
          </cell>
          <cell r="F19">
            <v>6.8449776462815439</v>
          </cell>
        </row>
        <row r="20">
          <cell r="D20">
            <v>19</v>
          </cell>
          <cell r="E20">
            <v>77.967842818963263</v>
          </cell>
          <cell r="F20">
            <v>6.7820817246942751</v>
          </cell>
        </row>
        <row r="21">
          <cell r="D21">
            <v>20</v>
          </cell>
          <cell r="E21">
            <v>77.915719796890627</v>
          </cell>
          <cell r="F21">
            <v>6.7197220413788283</v>
          </cell>
        </row>
        <row r="22">
          <cell r="D22">
            <v>21</v>
          </cell>
          <cell r="E22">
            <v>77.864110558892705</v>
          </cell>
          <cell r="F22">
            <v>6.6578947883462831</v>
          </cell>
        </row>
        <row r="23">
          <cell r="D23">
            <v>22</v>
          </cell>
          <cell r="E23">
            <v>77.813010040526478</v>
          </cell>
          <cell r="F23">
            <v>6.5965961705543963</v>
          </cell>
        </row>
        <row r="24">
          <cell r="D24">
            <v>23</v>
          </cell>
          <cell r="E24">
            <v>77.76241322726986</v>
          </cell>
          <cell r="F24">
            <v>6.5358224061487196</v>
          </cell>
        </row>
        <row r="25">
          <cell r="D25">
            <v>24</v>
          </cell>
          <cell r="E25">
            <v>77.712315154029625</v>
          </cell>
          <cell r="F25">
            <v>6.4755697266968966</v>
          </cell>
        </row>
        <row r="26">
          <cell r="D26">
            <v>25</v>
          </cell>
          <cell r="E26">
            <v>77.66271090465419</v>
          </cell>
          <cell r="F26">
            <v>6.4158343774162381</v>
          </cell>
        </row>
        <row r="27">
          <cell r="D27">
            <v>26</v>
          </cell>
          <cell r="E27">
            <v>77.613595611451174</v>
          </cell>
          <cell r="F27">
            <v>6.3566126173946591</v>
          </cell>
        </row>
        <row r="28">
          <cell r="D28">
            <v>27</v>
          </cell>
          <cell r="E28">
            <v>77.564964454709724</v>
          </cell>
          <cell r="F28">
            <v>6.2979007198050887</v>
          </cell>
        </row>
        <row r="29">
          <cell r="D29">
            <v>28</v>
          </cell>
          <cell r="E29">
            <v>77.516812662227579</v>
          </cell>
          <cell r="F29">
            <v>6.2396949721134121</v>
          </cell>
        </row>
        <row r="30">
          <cell r="D30">
            <v>29</v>
          </cell>
          <cell r="E30">
            <v>77.469135508842768</v>
          </cell>
          <cell r="F30">
            <v>6.1819916762800498</v>
          </cell>
        </row>
        <row r="31">
          <cell r="D31">
            <v>30</v>
          </cell>
          <cell r="E31">
            <v>77.421928315969893</v>
          </cell>
          <cell r="F31">
            <v>6.1247871489552805</v>
          </cell>
        </row>
        <row r="32">
          <cell r="D32">
            <v>31</v>
          </cell>
          <cell r="E32">
            <v>77.375186451141047</v>
          </cell>
          <cell r="F32">
            <v>6.068077721668363</v>
          </cell>
        </row>
        <row r="33">
          <cell r="D33">
            <v>32</v>
          </cell>
          <cell r="E33">
            <v>77.328905327551226</v>
          </cell>
          <cell r="F33">
            <v>6.0118597410105687</v>
          </cell>
        </row>
        <row r="34">
          <cell r="D34">
            <v>33</v>
          </cell>
          <cell r="E34">
            <v>77.283080403608224</v>
          </cell>
          <cell r="F34">
            <v>5.9561295688122096</v>
          </cell>
        </row>
        <row r="35">
          <cell r="D35">
            <v>34</v>
          </cell>
          <cell r="E35">
            <v>77.237707182486943</v>
          </cell>
          <cell r="F35">
            <v>5.9008835823137531</v>
          </cell>
        </row>
        <row r="36">
          <cell r="D36">
            <v>35</v>
          </cell>
          <cell r="E36">
            <v>77.192781211688143</v>
          </cell>
          <cell r="F36">
            <v>5.8461181743310995</v>
          </cell>
        </row>
        <row r="37">
          <cell r="D37">
            <v>36</v>
          </cell>
          <cell r="E37">
            <v>77.148298082601499</v>
          </cell>
          <cell r="F37">
            <v>5.7918297534151231</v>
          </cell>
        </row>
        <row r="38">
          <cell r="D38">
            <v>37</v>
          </cell>
          <cell r="E38">
            <v>77.104253430073001</v>
          </cell>
          <cell r="F38">
            <v>5.7380147440055609</v>
          </cell>
        </row>
        <row r="39">
          <cell r="D39">
            <v>38</v>
          </cell>
          <cell r="E39">
            <v>77.060642931976574</v>
          </cell>
          <cell r="F39">
            <v>5.6846695865793331</v>
          </cell>
        </row>
        <row r="40">
          <cell r="D40">
            <v>39</v>
          </cell>
          <cell r="E40">
            <v>77.017462308789945</v>
          </cell>
          <cell r="F40">
            <v>5.6317907377933834</v>
          </cell>
        </row>
        <row r="41">
          <cell r="D41">
            <v>40</v>
          </cell>
          <cell r="E41">
            <v>76.974707323174727</v>
          </cell>
          <cell r="F41">
            <v>5.579374670622129</v>
          </cell>
        </row>
        <row r="42">
          <cell r="D42">
            <v>41</v>
          </cell>
          <cell r="E42">
            <v>76.932373779560578</v>
          </cell>
          <cell r="F42">
            <v>5.5274178744895934</v>
          </cell>
        </row>
        <row r="43">
          <cell r="D43">
            <v>42</v>
          </cell>
          <cell r="E43">
            <v>76.890457523733474</v>
          </cell>
          <cell r="F43">
            <v>5.475916855396334</v>
          </cell>
        </row>
        <row r="44">
          <cell r="D44">
            <v>43</v>
          </cell>
          <cell r="E44">
            <v>76.848954442428095</v>
          </cell>
          <cell r="F44">
            <v>5.4248681360412085</v>
          </cell>
        </row>
        <row r="45">
          <cell r="D45">
            <v>44</v>
          </cell>
          <cell r="E45">
            <v>76.807860462924154</v>
          </cell>
          <cell r="F45">
            <v>5.3742682559381123</v>
          </cell>
        </row>
        <row r="46">
          <cell r="D46">
            <v>45</v>
          </cell>
          <cell r="E46">
            <v>76.767171552646758</v>
          </cell>
          <cell r="F46">
            <v>5.3241137715277222</v>
          </cell>
        </row>
        <row r="47">
          <cell r="D47">
            <v>46</v>
          </cell>
          <cell r="E47">
            <v>76.726883718770665</v>
          </cell>
          <cell r="F47">
            <v>5.2744012562843707</v>
          </cell>
        </row>
        <row r="48">
          <cell r="D48">
            <v>47</v>
          </cell>
          <cell r="E48">
            <v>76.686993007828491</v>
          </cell>
          <cell r="F48">
            <v>5.2251273008181087</v>
          </cell>
        </row>
        <row r="49">
          <cell r="D49">
            <v>48</v>
          </cell>
          <cell r="E49">
            <v>76.647495505322752</v>
          </cell>
          <cell r="F49">
            <v>5.1762885129720404</v>
          </cell>
        </row>
        <row r="50">
          <cell r="D50">
            <v>49</v>
          </cell>
          <cell r="E50">
            <v>76.608387335341718</v>
          </cell>
          <cell r="F50">
            <v>5.1278815179150259</v>
          </cell>
        </row>
        <row r="51">
          <cell r="D51">
            <v>50</v>
          </cell>
          <cell r="E51">
            <v>76.569664660179058</v>
          </cell>
          <cell r="F51">
            <v>5.0799029582298205</v>
          </cell>
        </row>
        <row r="52">
          <cell r="D52">
            <v>51</v>
          </cell>
          <cell r="E52">
            <v>76.531323679957296</v>
          </cell>
          <cell r="F52">
            <v>5.0323494939967208</v>
          </cell>
        </row>
        <row r="53">
          <cell r="D53">
            <v>52</v>
          </cell>
          <cell r="E53">
            <v>76.493360632254863</v>
          </cell>
          <cell r="F53">
            <v>4.9852178028728318</v>
          </cell>
        </row>
        <row r="54">
          <cell r="D54">
            <v>53</v>
          </cell>
          <cell r="E54">
            <v>76.455771791736922</v>
          </cell>
          <cell r="F54">
            <v>4.9385045801669856</v>
          </cell>
        </row>
        <row r="55">
          <cell r="D55">
            <v>54</v>
          </cell>
          <cell r="E55">
            <v>76.418553469789799</v>
          </cell>
          <cell r="F55">
            <v>4.8922065389104379</v>
          </cell>
        </row>
        <row r="56">
          <cell r="D56">
            <v>55</v>
          </cell>
          <cell r="E56">
            <v>76.381702014159018</v>
          </cell>
          <cell r="F56">
            <v>4.8463204099233721</v>
          </cell>
        </row>
        <row r="57">
          <cell r="D57">
            <v>56</v>
          </cell>
          <cell r="E57">
            <v>76.345213808590884</v>
          </cell>
          <cell r="F57">
            <v>4.8008429418773408</v>
          </cell>
        </row>
        <row r="58">
          <cell r="D58">
            <v>57</v>
          </cell>
          <cell r="E58">
            <v>76.309085272477631</v>
          </cell>
          <cell r="F58">
            <v>4.7557709013536664</v>
          </cell>
        </row>
        <row r="59">
          <cell r="D59">
            <v>58</v>
          </cell>
          <cell r="E59">
            <v>76.273312860506067</v>
          </cell>
          <cell r="F59">
            <v>4.7111010728979119</v>
          </cell>
        </row>
        <row r="60">
          <cell r="D60">
            <v>59</v>
          </cell>
          <cell r="E60">
            <v>76.237893062309652</v>
          </cell>
          <cell r="F60">
            <v>4.6668302590704851</v>
          </cell>
        </row>
        <row r="61">
          <cell r="D61">
            <v>60</v>
          </cell>
          <cell r="E61">
            <v>76.202822402124028</v>
          </cell>
          <cell r="F61">
            <v>4.6229552804934535</v>
          </cell>
        </row>
        <row r="62">
          <cell r="D62">
            <v>61</v>
          </cell>
          <cell r="E62">
            <v>76.168097438445955</v>
          </cell>
          <cell r="F62">
            <v>4.5794729758936308</v>
          </cell>
        </row>
        <row r="63">
          <cell r="D63">
            <v>62</v>
          </cell>
          <cell r="E63">
            <v>76.133714763695565</v>
          </cell>
          <cell r="F63">
            <v>4.5363802021420252</v>
          </cell>
        </row>
        <row r="64">
          <cell r="D64">
            <v>63</v>
          </cell>
          <cell r="E64">
            <v>76.099671003881994</v>
          </cell>
          <cell r="F64">
            <v>4.4936738342897051</v>
          </cell>
        </row>
        <row r="65">
          <cell r="D65">
            <v>64</v>
          </cell>
          <cell r="E65">
            <v>76.065962818272297</v>
          </cell>
          <cell r="F65">
            <v>4.4513507656001652</v>
          </cell>
        </row>
        <row r="66">
          <cell r="D66">
            <v>65</v>
          </cell>
          <cell r="E66">
            <v>76.032586899063617</v>
          </cell>
          <cell r="F66">
            <v>4.4094079075782515</v>
          </cell>
        </row>
        <row r="67">
          <cell r="D67">
            <v>66</v>
          </cell>
          <cell r="E67">
            <v>75.999539971058567</v>
          </cell>
          <cell r="F67">
            <v>4.3678421899957254</v>
          </cell>
        </row>
        <row r="68">
          <cell r="D68">
            <v>67</v>
          </cell>
          <cell r="E68">
            <v>75.96681879134384</v>
          </cell>
          <cell r="F68">
            <v>4.3266505609135271</v>
          </cell>
        </row>
        <row r="69">
          <cell r="D69">
            <v>68</v>
          </cell>
          <cell r="E69">
            <v>75.934420148972023</v>
          </cell>
          <cell r="F69">
            <v>4.2858299867008078</v>
          </cell>
        </row>
        <row r="70">
          <cell r="D70">
            <v>69</v>
          </cell>
          <cell r="E70">
            <v>75.902340864646447</v>
          </cell>
          <cell r="F70">
            <v>4.2453774520508016</v>
          </cell>
        </row>
        <row r="71">
          <cell r="D71">
            <v>70</v>
          </cell>
          <cell r="E71">
            <v>75.870577790409214</v>
          </cell>
          <cell r="F71">
            <v>4.2052899599935998</v>
          </cell>
        </row>
        <row r="72">
          <cell r="D72">
            <v>71</v>
          </cell>
          <cell r="E72">
            <v>75.839127809332325</v>
          </cell>
          <cell r="F72">
            <v>4.165564531905888</v>
          </cell>
        </row>
        <row r="73">
          <cell r="D73">
            <v>72</v>
          </cell>
          <cell r="E73">
            <v>75.807987835211762</v>
          </cell>
          <cell r="F73">
            <v>4.1261982075177217</v>
          </cell>
        </row>
        <row r="74">
          <cell r="D74">
            <v>73</v>
          </cell>
          <cell r="E74">
            <v>75.777154812264669</v>
          </cell>
          <cell r="F74">
            <v>4.0871880449163989</v>
          </cell>
        </row>
        <row r="75">
          <cell r="D75">
            <v>74</v>
          </cell>
          <cell r="E75">
            <v>75.746625714829491</v>
          </cell>
          <cell r="F75">
            <v>4.048531120547481</v>
          </cell>
        </row>
        <row r="76">
          <cell r="D76">
            <v>75</v>
          </cell>
          <cell r="E76">
            <v>75.716397547069036</v>
          </cell>
          <cell r="F76">
            <v>4.0102245292130503</v>
          </cell>
        </row>
        <row r="77">
          <cell r="D77">
            <v>76</v>
          </cell>
          <cell r="E77">
            <v>75.686467342676494</v>
          </cell>
          <cell r="F77">
            <v>3.9722653840672382</v>
          </cell>
        </row>
        <row r="78">
          <cell r="D78">
            <v>77</v>
          </cell>
          <cell r="E78">
            <v>75.656832164584401</v>
          </cell>
          <cell r="F78">
            <v>3.9346508166090999</v>
          </cell>
        </row>
        <row r="79">
          <cell r="D79">
            <v>78</v>
          </cell>
          <cell r="E79">
            <v>75.627489104676357</v>
          </cell>
          <cell r="F79">
            <v>3.897377976672896</v>
          </cell>
        </row>
        <row r="80">
          <cell r="D80">
            <v>79</v>
          </cell>
          <cell r="E80">
            <v>75.598435283501686</v>
          </cell>
          <cell r="F80">
            <v>3.8604440324158293</v>
          </cell>
        </row>
        <row r="81">
          <cell r="D81">
            <v>80</v>
          </cell>
          <cell r="E81">
            <v>75.569667849992882</v>
          </cell>
          <cell r="F81">
            <v>3.8238461703033058</v>
          </cell>
        </row>
        <row r="82">
          <cell r="D82">
            <v>81</v>
          </cell>
          <cell r="E82">
            <v>75.54118398118581</v>
          </cell>
          <cell r="F82">
            <v>3.7875815950917735</v>
          </cell>
        </row>
        <row r="83">
          <cell r="D83">
            <v>82</v>
          </cell>
          <cell r="E83">
            <v>75.512980881942696</v>
          </cell>
          <cell r="F83">
            <v>3.7516475298091931</v>
          </cell>
        </row>
        <row r="84">
          <cell r="D84">
            <v>83</v>
          </cell>
          <cell r="E84">
            <v>75.485055784677826</v>
          </cell>
          <cell r="F84">
            <v>3.7160412157332026</v>
          </cell>
        </row>
        <row r="85">
          <cell r="D85">
            <v>84</v>
          </cell>
          <cell r="E85">
            <v>75.457405949085995</v>
          </cell>
          <cell r="F85">
            <v>3.6807599123670189</v>
          </cell>
        </row>
        <row r="86">
          <cell r="D86">
            <v>85</v>
          </cell>
          <cell r="E86">
            <v>75.430028661873578</v>
          </cell>
          <cell r="F86">
            <v>3.6458008974131513</v>
          </cell>
        </row>
        <row r="87">
          <cell r="D87">
            <v>86</v>
          </cell>
          <cell r="E87">
            <v>75.402921236492247</v>
          </cell>
          <cell r="F87">
            <v>3.6111614667449583</v>
          </cell>
        </row>
        <row r="88">
          <cell r="D88">
            <v>87</v>
          </cell>
          <cell r="E88">
            <v>75.376081012875389</v>
          </cell>
          <cell r="F88">
            <v>3.576838934376112</v>
          </cell>
        </row>
        <row r="89">
          <cell r="D89">
            <v>88</v>
          </cell>
          <cell r="E89">
            <v>75.349505357177051</v>
          </cell>
          <cell r="F89">
            <v>3.5428306324280241</v>
          </cell>
        </row>
        <row r="90">
          <cell r="D90">
            <v>89</v>
          </cell>
          <cell r="E90">
            <v>75.323191661513448</v>
          </cell>
          <cell r="F90">
            <v>3.5091339110952808</v>
          </cell>
        </row>
        <row r="91">
          <cell r="D91">
            <v>90</v>
          </cell>
          <cell r="E91">
            <v>75.297137343707107</v>
          </cell>
          <cell r="F91">
            <v>3.4757461386091313</v>
          </cell>
        </row>
        <row r="92">
          <cell r="E92">
            <v>75.271339847033417</v>
          </cell>
        </row>
        <row r="93">
          <cell r="E93">
            <v>75.245796639969797</v>
          </cell>
        </row>
        <row r="94">
          <cell r="E94">
            <v>75.220505215947242</v>
          </cell>
        </row>
        <row r="95">
          <cell r="E95">
            <v>75.195463093104337</v>
          </cell>
        </row>
        <row r="96">
          <cell r="E96">
            <v>75.170667814043739</v>
          </cell>
        </row>
        <row r="97">
          <cell r="E97">
            <v>75.146116945591018</v>
          </cell>
        </row>
        <row r="98">
          <cell r="E98">
            <v>75.121808078555901</v>
          </cell>
        </row>
        <row r="99">
          <cell r="E99">
            <v>75.097738827495846</v>
          </cell>
        </row>
        <row r="100">
          <cell r="E100">
            <v>75.07390683048196</v>
          </cell>
        </row>
        <row r="101">
          <cell r="E101">
            <v>75.050309748867207</v>
          </cell>
        </row>
        <row r="102">
          <cell r="E102">
            <v>75.026945267056945</v>
          </cell>
        </row>
        <row r="103">
          <cell r="E103">
            <v>75.003811092281666</v>
          </cell>
        </row>
        <row r="104">
          <cell r="E104">
            <v>74.980904954372036</v>
          </cell>
        </row>
        <row r="105">
          <cell r="E105">
            <v>74.958224605536088</v>
          </cell>
        </row>
        <row r="106">
          <cell r="E106">
            <v>74.935767820138665</v>
          </cell>
        </row>
        <row r="107">
          <cell r="E107">
            <v>74.913532394483013</v>
          </cell>
        </row>
        <row r="108">
          <cell r="E108">
            <v>74.89151614659454</v>
          </cell>
        </row>
        <row r="109">
          <cell r="E109">
            <v>74.869716916006681</v>
          </cell>
        </row>
        <row r="110">
          <cell r="E110">
            <v>74.848132563548901</v>
          </cell>
        </row>
        <row r="111">
          <cell r="E111">
            <v>74.826760971136778</v>
          </cell>
        </row>
        <row r="112">
          <cell r="E112">
            <v>74.805600041564148</v>
          </cell>
        </row>
        <row r="113">
          <cell r="E113">
            <v>74.784647698297306</v>
          </cell>
        </row>
        <row r="114">
          <cell r="E114">
            <v>74.763901885271238</v>
          </cell>
        </row>
        <row r="115">
          <cell r="E115">
            <v>74.743360566687855</v>
          </cell>
        </row>
        <row r="116">
          <cell r="E116">
            <v>74.723021726816214</v>
          </cell>
        </row>
        <row r="117">
          <cell r="E117">
            <v>74.702883369794733</v>
          </cell>
        </row>
        <row r="118">
          <cell r="E118">
            <v>74.682943519435327</v>
          </cell>
        </row>
        <row r="119">
          <cell r="E119">
            <v>74.663200219029463</v>
          </cell>
        </row>
        <row r="120">
          <cell r="E120">
            <v>74.643651531156166</v>
          </cell>
        </row>
        <row r="121">
          <cell r="E121">
            <v>74.624295537491918</v>
          </cell>
        </row>
        <row r="122">
          <cell r="E122">
            <v>74.605130338622359</v>
          </cell>
        </row>
        <row r="123">
          <cell r="E123">
            <v>74.586154053855935</v>
          </cell>
        </row>
        <row r="124">
          <cell r="E124">
            <v>74.567364821039362</v>
          </cell>
        </row>
        <row r="125">
          <cell r="E125">
            <v>74.548760796374836</v>
          </cell>
        </row>
        <row r="126">
          <cell r="E126">
            <v>74.530340154239141</v>
          </cell>
        </row>
        <row r="127">
          <cell r="E127">
            <v>74.512101087004496</v>
          </cell>
        </row>
        <row r="128">
          <cell r="E128">
            <v>74.494041804861169</v>
          </cell>
        </row>
        <row r="129">
          <cell r="E129">
            <v>74.476160535641824</v>
          </cell>
        </row>
        <row r="130">
          <cell r="E130">
            <v>74.458455524647647</v>
          </cell>
        </row>
        <row r="131">
          <cell r="E131">
            <v>74.440925034476123</v>
          </cell>
        </row>
        <row r="132">
          <cell r="E132">
            <v>74.423567344850568</v>
          </cell>
        </row>
        <row r="133">
          <cell r="E133">
            <v>74.406380752451327</v>
          </cell>
        </row>
        <row r="134">
          <cell r="E134">
            <v>74.389363570748586</v>
          </cell>
        </row>
        <row r="135">
          <cell r="E135">
            <v>74.372514129836915</v>
          </cell>
        </row>
        <row r="136">
          <cell r="E136">
            <v>74.355830776271375</v>
          </cell>
        </row>
        <row r="137">
          <cell r="E137">
            <v>74.33931187290527</v>
          </cell>
        </row>
        <row r="138">
          <cell r="E138">
            <v>74.322955798729495</v>
          </cell>
        </row>
        <row r="139">
          <cell r="E139">
            <v>74.306760948713446</v>
          </cell>
        </row>
        <row r="140">
          <cell r="E140">
            <v>74.290725733647562</v>
          </cell>
        </row>
        <row r="141">
          <cell r="E141">
            <v>74.274848579987321</v>
          </cell>
        </row>
        <row r="142">
          <cell r="E142">
            <v>74.259127929698877</v>
          </cell>
        </row>
        <row r="143">
          <cell r="E143">
            <v>74.243562240106129</v>
          </cell>
        </row>
        <row r="144">
          <cell r="E144">
            <v>74.228149983739371</v>
          </cell>
        </row>
        <row r="145">
          <cell r="E145">
            <v>74.212889648185367</v>
          </cell>
        </row>
        <row r="146">
          <cell r="E146">
            <v>74.197779735938965</v>
          </cell>
        </row>
        <row r="147">
          <cell r="E147">
            <v>74.18281876425614</v>
          </cell>
        </row>
        <row r="148">
          <cell r="E148">
            <v>74.168005265008475</v>
          </cell>
        </row>
        <row r="149">
          <cell r="E149">
            <v>74.153337784539104</v>
          </cell>
        </row>
        <row r="150">
          <cell r="E150">
            <v>74.13881488352007</v>
          </cell>
        </row>
        <row r="151">
          <cell r="E151">
            <v>74.124435136811087</v>
          </cell>
        </row>
        <row r="152">
          <cell r="E152">
            <v>74.110197133319659</v>
          </cell>
        </row>
        <row r="153">
          <cell r="E153">
            <v>74.096099475862644</v>
          </cell>
        </row>
        <row r="154">
          <cell r="E154">
            <v>74.082140781029139</v>
          </cell>
        </row>
        <row r="155">
          <cell r="E155">
            <v>74.068319679044706</v>
          </cell>
        </row>
        <row r="156">
          <cell r="E156">
            <v>74.05463481363698</v>
          </cell>
        </row>
        <row r="157">
          <cell r="E157">
            <v>74.04108484190256</v>
          </cell>
        </row>
        <row r="158">
          <cell r="E158">
            <v>74.02766843417524</v>
          </cell>
        </row>
        <row r="159">
          <cell r="E159">
            <v>74.014384273895516</v>
          </cell>
        </row>
        <row r="160">
          <cell r="E160">
            <v>74.001231057481405</v>
          </cell>
        </row>
        <row r="161">
          <cell r="E161">
            <v>73.988207494200523</v>
          </cell>
        </row>
        <row r="162">
          <cell r="E162">
            <v>73.975312306043406</v>
          </cell>
        </row>
        <row r="163">
          <cell r="E163">
            <v>73.962544227598116</v>
          </cell>
        </row>
        <row r="164">
          <cell r="E164">
            <v>73.949902005926077</v>
          </cell>
        </row>
        <row r="165">
          <cell r="E165">
            <v>73.937384400439086</v>
          </cell>
        </row>
        <row r="166">
          <cell r="E166">
            <v>73.92499018277762</v>
          </cell>
        </row>
        <row r="167">
          <cell r="E167">
            <v>73.912718136690245</v>
          </cell>
        </row>
        <row r="168">
          <cell r="E168">
            <v>73.900567057914301</v>
          </cell>
        </row>
        <row r="169">
          <cell r="E169">
            <v>73.888535754057713</v>
          </cell>
        </row>
        <row r="170">
          <cell r="E170">
            <v>73.876623044482002</v>
          </cell>
        </row>
        <row r="171">
          <cell r="E171">
            <v>73.864827760186401</v>
          </cell>
        </row>
        <row r="172">
          <cell r="E172">
            <v>73.85314874369314</v>
          </cell>
        </row>
        <row r="173">
          <cell r="E173">
            <v>73.841584848933877</v>
          </cell>
        </row>
        <row r="174">
          <cell r="E174">
            <v>73.830134941137246</v>
          </cell>
        </row>
        <row r="175">
          <cell r="E175">
            <v>73.81879789671747</v>
          </cell>
        </row>
        <row r="176">
          <cell r="E176">
            <v>73.807572603164118</v>
          </cell>
        </row>
        <row r="177">
          <cell r="E177">
            <v>73.796457958932933</v>
          </cell>
        </row>
        <row r="178">
          <cell r="E178">
            <v>73.785452873337732</v>
          </cell>
        </row>
        <row r="179">
          <cell r="E179">
            <v>73.774556266443398</v>
          </cell>
        </row>
        <row r="180">
          <cell r="E180">
            <v>73.763767068959879</v>
          </cell>
        </row>
        <row r="181">
          <cell r="E181">
            <v>73.753084222137275</v>
          </cell>
        </row>
        <row r="182">
          <cell r="E182">
            <v>73.742506677661922</v>
          </cell>
        </row>
        <row r="183">
          <cell r="E183">
            <v>73.732033397553536</v>
          </cell>
        </row>
        <row r="184">
          <cell r="E184">
            <v>73.721663354063367</v>
          </cell>
        </row>
        <row r="185">
          <cell r="E185">
            <v>73.711395529573309</v>
          </cell>
        </row>
        <row r="186">
          <cell r="E186">
            <v>73.701228916496092</v>
          </cell>
        </row>
        <row r="187">
          <cell r="E187">
            <v>73.691162517176352</v>
          </cell>
        </row>
        <row r="188">
          <cell r="E188">
            <v>73.681195343792751</v>
          </cell>
        </row>
        <row r="189">
          <cell r="E189">
            <v>73.671326418261074</v>
          </cell>
        </row>
        <row r="190">
          <cell r="E190">
            <v>73.661554772138217</v>
          </cell>
        </row>
        <row r="191">
          <cell r="E191">
            <v>73.651879446527147</v>
          </cell>
        </row>
        <row r="192">
          <cell r="E192">
            <v>73.642299491982811</v>
          </cell>
        </row>
        <row r="193">
          <cell r="E193">
            <v>73.632813968418986</v>
          </cell>
        </row>
        <row r="194">
          <cell r="E194">
            <v>73.623421945016005</v>
          </cell>
        </row>
        <row r="195">
          <cell r="E195">
            <v>73.614122500129426</v>
          </cell>
        </row>
        <row r="196">
          <cell r="E196">
            <v>73.604914721199577</v>
          </cell>
        </row>
        <row r="197">
          <cell r="E197">
            <v>73.595797704662033</v>
          </cell>
        </row>
        <row r="198">
          <cell r="E198">
            <v>73.586770555858934</v>
          </cell>
        </row>
        <row r="199">
          <cell r="E199">
            <v>73.57783238895118</v>
          </cell>
        </row>
        <row r="200">
          <cell r="E200">
            <v>73.568982326831517</v>
          </cell>
        </row>
        <row r="201">
          <cell r="E201">
            <v>73.560219501038461</v>
          </cell>
        </row>
        <row r="202">
          <cell r="E202">
            <v>73.551543051671075</v>
          </cell>
        </row>
        <row r="203">
          <cell r="E203">
            <v>73.542952127304602</v>
          </cell>
        </row>
        <row r="204">
          <cell r="E204">
            <v>73.534445884906887</v>
          </cell>
        </row>
        <row r="205">
          <cell r="E205">
            <v>73.526023489755659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2" zoomScale="120" zoomScaleNormal="120" workbookViewId="0">
      <selection activeCell="B9" sqref="B9"/>
    </sheetView>
  </sheetViews>
  <sheetFormatPr defaultRowHeight="14.25"/>
  <cols>
    <col min="1" max="1" width="30" style="1" customWidth="1"/>
    <col min="2" max="2" width="9.5" style="1" bestFit="1" customWidth="1"/>
    <col min="3" max="3" width="13" style="1" customWidth="1"/>
    <col min="4" max="4" width="14.75" style="1" customWidth="1"/>
    <col min="5" max="5" width="3.875" style="1" customWidth="1"/>
    <col min="6" max="6" width="11.25" style="1" customWidth="1"/>
    <col min="7" max="7" width="7.875" style="1" customWidth="1"/>
    <col min="8" max="8" width="7" style="1" customWidth="1"/>
    <col min="9" max="9" width="9.375" style="1" bestFit="1" customWidth="1"/>
    <col min="10" max="10" width="10.75" style="1" customWidth="1"/>
    <col min="11" max="11" width="5" style="1" customWidth="1"/>
    <col min="12" max="12" width="14.625" style="1" customWidth="1"/>
    <col min="13" max="13" width="9.5" style="1" customWidth="1"/>
    <col min="14" max="14" width="4" style="1" customWidth="1"/>
    <col min="15" max="16" width="9" style="1"/>
    <col min="17" max="17" width="12.125" style="1" customWidth="1"/>
    <col min="18" max="16384" width="9" style="1"/>
  </cols>
  <sheetData>
    <row r="1" spans="1:17" ht="15">
      <c r="A1" s="25" t="s">
        <v>0</v>
      </c>
      <c r="E1" s="14" t="s">
        <v>37</v>
      </c>
      <c r="F1" s="14"/>
      <c r="G1" s="14"/>
      <c r="H1" s="14"/>
      <c r="I1" s="14"/>
      <c r="J1" s="14"/>
      <c r="K1" s="14"/>
      <c r="L1" s="14"/>
      <c r="M1" s="14"/>
      <c r="O1" s="81" t="s">
        <v>42</v>
      </c>
      <c r="P1" s="82"/>
      <c r="Q1" s="82"/>
    </row>
    <row r="2" spans="1:17">
      <c r="E2" s="14" t="s">
        <v>5</v>
      </c>
      <c r="F2" s="14"/>
      <c r="G2" s="14"/>
      <c r="H2" s="14"/>
      <c r="I2" s="14"/>
      <c r="J2" s="14"/>
      <c r="K2" s="14"/>
      <c r="L2" s="14"/>
      <c r="M2" s="14"/>
      <c r="O2" s="82"/>
      <c r="P2" s="82"/>
      <c r="Q2" s="82"/>
    </row>
    <row r="3" spans="1:17">
      <c r="E3" s="14" t="s">
        <v>7</v>
      </c>
      <c r="F3" s="14"/>
      <c r="G3" s="14"/>
      <c r="H3" s="14"/>
      <c r="I3" s="14"/>
      <c r="J3" s="14"/>
      <c r="K3" s="14"/>
      <c r="L3" s="14"/>
      <c r="M3" s="14"/>
      <c r="O3" s="82"/>
      <c r="P3" s="82"/>
      <c r="Q3" s="82"/>
    </row>
    <row r="4" spans="1:17" ht="15">
      <c r="A4" s="26" t="s">
        <v>2</v>
      </c>
      <c r="B4" s="26" t="s">
        <v>1</v>
      </c>
      <c r="C4" s="26"/>
      <c r="D4" s="4"/>
      <c r="E4" s="14" t="s">
        <v>12</v>
      </c>
      <c r="F4" s="14"/>
      <c r="G4" s="14"/>
      <c r="H4" s="14"/>
      <c r="I4" s="14"/>
      <c r="J4" s="14"/>
      <c r="K4" s="14"/>
      <c r="L4" s="14"/>
      <c r="M4" s="14"/>
      <c r="O4" s="82"/>
      <c r="P4" s="82"/>
      <c r="Q4" s="82"/>
    </row>
    <row r="5" spans="1:17">
      <c r="E5" s="14" t="s">
        <v>24</v>
      </c>
      <c r="F5" s="14"/>
      <c r="G5" s="14"/>
      <c r="H5" s="14"/>
      <c r="I5" s="14"/>
      <c r="J5" s="14"/>
      <c r="K5" s="14"/>
      <c r="L5" s="14"/>
      <c r="M5" s="14"/>
      <c r="O5" s="82"/>
      <c r="P5" s="82"/>
      <c r="Q5" s="82"/>
    </row>
    <row r="6" spans="1:17">
      <c r="E6" s="14" t="s">
        <v>35</v>
      </c>
      <c r="F6" s="14"/>
      <c r="G6" s="14"/>
      <c r="H6" s="14"/>
      <c r="I6" s="14"/>
      <c r="J6" s="14"/>
      <c r="K6" s="14"/>
      <c r="L6" s="14"/>
      <c r="M6" s="14"/>
      <c r="O6" s="82"/>
      <c r="P6" s="82"/>
      <c r="Q6" s="82"/>
    </row>
    <row r="7" spans="1:17" ht="15">
      <c r="A7" s="110" t="s">
        <v>38</v>
      </c>
      <c r="O7" s="82"/>
      <c r="P7" s="82"/>
      <c r="Q7" s="82"/>
    </row>
    <row r="8" spans="1:17" ht="15">
      <c r="A8" s="111" t="s">
        <v>104</v>
      </c>
      <c r="B8" s="112" t="s">
        <v>105</v>
      </c>
      <c r="O8" s="82"/>
      <c r="P8" s="82"/>
      <c r="Q8" s="82"/>
    </row>
    <row r="9" spans="1:17" ht="15" customHeight="1">
      <c r="A9" s="27" t="s">
        <v>9</v>
      </c>
      <c r="B9" s="30">
        <v>60</v>
      </c>
      <c r="E9" s="83" t="s">
        <v>31</v>
      </c>
      <c r="F9" s="84"/>
      <c r="G9" s="27">
        <f>INT(IF(B12="-",(B20+G16+J16+M16),B17+G16+J16+M16))</f>
        <v>2347</v>
      </c>
      <c r="H9" s="13" t="s">
        <v>36</v>
      </c>
      <c r="O9" s="82"/>
      <c r="P9" s="82"/>
      <c r="Q9" s="82"/>
    </row>
    <row r="10" spans="1:17" ht="15">
      <c r="A10" s="28" t="s">
        <v>10</v>
      </c>
      <c r="B10" s="31">
        <v>163</v>
      </c>
      <c r="E10" s="85" t="s">
        <v>43</v>
      </c>
      <c r="F10" s="86"/>
      <c r="G10" s="34">
        <f>(B9)/(B10/100)^2</f>
        <v>22.582709172343712</v>
      </c>
      <c r="H10" s="13"/>
      <c r="O10" s="82"/>
      <c r="P10" s="82"/>
      <c r="Q10" s="82"/>
    </row>
    <row r="11" spans="1:17" ht="15">
      <c r="A11" s="29" t="s">
        <v>11</v>
      </c>
      <c r="B11" s="32">
        <v>41</v>
      </c>
      <c r="E11" s="87" t="s">
        <v>32</v>
      </c>
      <c r="F11" s="88"/>
      <c r="G11" s="33">
        <f>INT(IF(B12="-",(B22+G16+J16+M16),B17+G16+J16+M16))</f>
        <v>2181</v>
      </c>
      <c r="H11" s="13" t="s">
        <v>36</v>
      </c>
      <c r="O11" s="82"/>
      <c r="P11" s="82"/>
      <c r="Q11" s="82"/>
    </row>
    <row r="12" spans="1:17" ht="15">
      <c r="A12" s="35" t="s">
        <v>44</v>
      </c>
      <c r="B12" s="37" t="s">
        <v>96</v>
      </c>
      <c r="C12"/>
      <c r="O12" s="82"/>
      <c r="P12" s="82"/>
      <c r="Q12" s="82"/>
    </row>
    <row r="13" spans="1:17">
      <c r="O13" s="82"/>
      <c r="P13" s="82"/>
      <c r="Q13" s="82"/>
    </row>
    <row r="14" spans="1:17" ht="15">
      <c r="A14" s="77" t="s">
        <v>47</v>
      </c>
      <c r="B14" s="77"/>
      <c r="C14" s="77" t="s">
        <v>6</v>
      </c>
      <c r="D14" s="77"/>
      <c r="E14" s="77"/>
      <c r="F14" s="77" t="s">
        <v>22</v>
      </c>
      <c r="G14" s="77"/>
      <c r="H14" s="77"/>
      <c r="I14" s="78" t="s">
        <v>23</v>
      </c>
      <c r="J14" s="79"/>
      <c r="K14" s="80"/>
      <c r="L14" s="78" t="s">
        <v>28</v>
      </c>
      <c r="M14" s="80"/>
      <c r="O14" s="82"/>
      <c r="P14" s="82"/>
      <c r="Q14" s="82"/>
    </row>
    <row r="15" spans="1:17">
      <c r="C15" s="17" t="s">
        <v>33</v>
      </c>
      <c r="D15" s="18" t="s">
        <v>34</v>
      </c>
      <c r="E15" s="9"/>
      <c r="F15" s="9"/>
      <c r="G15" s="9"/>
      <c r="H15" s="6"/>
      <c r="I15" s="5"/>
      <c r="J15" s="9"/>
      <c r="K15" s="6"/>
      <c r="L15" s="5"/>
      <c r="M15" s="6"/>
      <c r="O15" s="82"/>
      <c r="P15" s="82"/>
      <c r="Q15" s="82"/>
    </row>
    <row r="16" spans="1:17" ht="16.5">
      <c r="A16" s="89" t="s">
        <v>45</v>
      </c>
      <c r="B16" s="90"/>
      <c r="C16" s="3" t="s">
        <v>15</v>
      </c>
      <c r="D16" s="19">
        <v>420</v>
      </c>
      <c r="E16" s="9"/>
      <c r="F16" s="3" t="s">
        <v>22</v>
      </c>
      <c r="G16" s="3">
        <f>AVERAGE(D16:D22)</f>
        <v>265.71428571428572</v>
      </c>
      <c r="H16" s="6"/>
      <c r="I16" s="3" t="s">
        <v>23</v>
      </c>
      <c r="J16" s="19">
        <v>450</v>
      </c>
      <c r="K16" s="6"/>
      <c r="L16" s="2" t="s">
        <v>29</v>
      </c>
      <c r="M16" s="2">
        <f>IF(B12="-",10%*(B20+G16+J16),10%*(B17+G16+J16))</f>
        <v>213.44642857142858</v>
      </c>
      <c r="O16" s="82"/>
      <c r="P16" s="82"/>
      <c r="Q16" s="82"/>
    </row>
    <row r="17" spans="1:15">
      <c r="A17" s="36" t="s">
        <v>46</v>
      </c>
      <c r="B17" s="36" t="e">
        <f>370+(21.6*(B9-(B9*B12)))</f>
        <v>#VALUE!</v>
      </c>
      <c r="C17" s="3" t="s">
        <v>16</v>
      </c>
      <c r="D17" s="19">
        <v>0</v>
      </c>
      <c r="E17" s="9"/>
      <c r="F17" s="9"/>
      <c r="G17" s="9"/>
      <c r="H17" s="6"/>
      <c r="I17" s="5"/>
      <c r="J17" s="9"/>
      <c r="K17" s="6"/>
      <c r="L17" s="5"/>
      <c r="M17" s="6"/>
    </row>
    <row r="18" spans="1:15">
      <c r="C18" s="3" t="s">
        <v>17</v>
      </c>
      <c r="D18" s="19">
        <v>420</v>
      </c>
      <c r="E18" s="9"/>
      <c r="F18" s="9"/>
      <c r="G18" s="9"/>
      <c r="H18" s="6"/>
      <c r="I18" s="5"/>
      <c r="J18" s="9"/>
      <c r="K18" s="6"/>
      <c r="L18" s="12" t="s">
        <v>30</v>
      </c>
      <c r="M18" s="12">
        <f>IF(B12="-",10%*(B22+G16+J16),10%*(B17+G16+J16))</f>
        <v>196.84642857142859</v>
      </c>
    </row>
    <row r="19" spans="1:15" ht="15">
      <c r="A19" s="77" t="s">
        <v>8</v>
      </c>
      <c r="B19" s="77"/>
      <c r="C19" s="3" t="s">
        <v>18</v>
      </c>
      <c r="D19" s="19">
        <v>0</v>
      </c>
      <c r="E19" s="94" t="s">
        <v>13</v>
      </c>
      <c r="F19" s="95"/>
      <c r="G19" s="95"/>
      <c r="H19" s="96"/>
      <c r="I19" s="5"/>
      <c r="J19" s="9"/>
      <c r="K19" s="6"/>
      <c r="L19" s="5"/>
      <c r="M19" s="6"/>
    </row>
    <row r="20" spans="1:15">
      <c r="A20" s="2" t="s">
        <v>3</v>
      </c>
      <c r="B20" s="2">
        <f>(10*B9)+(6.25*B10)-(5*B11)+5</f>
        <v>1418.75</v>
      </c>
      <c r="C20" s="3" t="s">
        <v>19</v>
      </c>
      <c r="D20" s="19">
        <v>420</v>
      </c>
      <c r="E20" s="94" t="s">
        <v>14</v>
      </c>
      <c r="F20" s="95"/>
      <c r="G20" s="95"/>
      <c r="H20" s="96"/>
      <c r="I20" s="91" t="s">
        <v>26</v>
      </c>
      <c r="J20" s="92"/>
      <c r="K20" s="93"/>
      <c r="L20" s="5"/>
      <c r="M20" s="6"/>
    </row>
    <row r="21" spans="1:15">
      <c r="A21" s="5"/>
      <c r="B21" s="6"/>
      <c r="C21" s="3" t="s">
        <v>20</v>
      </c>
      <c r="D21" s="19">
        <v>300</v>
      </c>
      <c r="F21" s="2" t="s">
        <v>39</v>
      </c>
      <c r="G21" s="21" t="s">
        <v>40</v>
      </c>
      <c r="H21" s="2" t="s">
        <v>41</v>
      </c>
      <c r="I21" s="94" t="s">
        <v>27</v>
      </c>
      <c r="J21" s="95"/>
      <c r="K21" s="96"/>
      <c r="L21" s="5"/>
      <c r="M21" s="6"/>
    </row>
    <row r="22" spans="1:15">
      <c r="A22" s="12" t="s">
        <v>4</v>
      </c>
      <c r="B22" s="12">
        <f>(10*B9)+(6.25*B10)-(5*B11)-161</f>
        <v>1252.75</v>
      </c>
      <c r="C22" s="3" t="s">
        <v>21</v>
      </c>
      <c r="D22" s="19">
        <v>300</v>
      </c>
      <c r="E22" s="9"/>
      <c r="F22" s="20"/>
      <c r="G22" s="20"/>
      <c r="H22" s="22">
        <f>F22*G22</f>
        <v>0</v>
      </c>
      <c r="I22" s="94" t="s">
        <v>25</v>
      </c>
      <c r="J22" s="95"/>
      <c r="K22" s="96"/>
      <c r="L22" s="5"/>
      <c r="M22" s="6"/>
    </row>
    <row r="23" spans="1:15">
      <c r="A23" s="15"/>
      <c r="B23" s="16"/>
      <c r="C23" s="7"/>
      <c r="D23" s="10"/>
      <c r="E23" s="10"/>
      <c r="F23" s="11"/>
      <c r="G23" s="11"/>
      <c r="H23" s="23"/>
      <c r="I23" s="7"/>
      <c r="J23" s="10"/>
      <c r="K23" s="8"/>
      <c r="L23" s="7"/>
      <c r="M23" s="8"/>
    </row>
    <row r="25" spans="1:15">
      <c r="I25"/>
    </row>
    <row r="26" spans="1:15">
      <c r="A26"/>
      <c r="B26"/>
      <c r="C26"/>
      <c r="D26"/>
      <c r="E26"/>
      <c r="F26"/>
      <c r="G26"/>
      <c r="H26"/>
      <c r="I26"/>
      <c r="J26"/>
      <c r="K26"/>
      <c r="L26"/>
      <c r="M26"/>
      <c r="O26"/>
    </row>
    <row r="27" spans="1: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>
      <c r="A36"/>
      <c r="B36"/>
      <c r="C36"/>
      <c r="D36"/>
      <c r="E36"/>
      <c r="F36"/>
      <c r="G36"/>
      <c r="H36"/>
      <c r="I36"/>
      <c r="J36"/>
      <c r="K36"/>
      <c r="L36"/>
      <c r="M36"/>
    </row>
  </sheetData>
  <sheetProtection password="F3DA" sheet="1" objects="1" scenarios="1" selectLockedCells="1"/>
  <mergeCells count="16">
    <mergeCell ref="A19:B19"/>
    <mergeCell ref="A16:B16"/>
    <mergeCell ref="I20:K20"/>
    <mergeCell ref="I22:K22"/>
    <mergeCell ref="I21:K21"/>
    <mergeCell ref="E19:H19"/>
    <mergeCell ref="E20:H20"/>
    <mergeCell ref="A14:B14"/>
    <mergeCell ref="C14:E14"/>
    <mergeCell ref="F14:H14"/>
    <mergeCell ref="I14:K14"/>
    <mergeCell ref="O1:Q16"/>
    <mergeCell ref="E9:F9"/>
    <mergeCell ref="E10:F10"/>
    <mergeCell ref="E11:F11"/>
    <mergeCell ref="L14:M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2"/>
  <sheetViews>
    <sheetView zoomScale="115" zoomScaleNormal="115" workbookViewId="0">
      <selection activeCell="C13" sqref="C13"/>
    </sheetView>
  </sheetViews>
  <sheetFormatPr defaultRowHeight="14.25"/>
  <cols>
    <col min="1" max="1" width="30" customWidth="1"/>
    <col min="2" max="2" width="9.5" bestFit="1" customWidth="1"/>
    <col min="3" max="3" width="13" customWidth="1"/>
    <col min="4" max="4" width="14.75" customWidth="1"/>
    <col min="5" max="5" width="3.875" customWidth="1"/>
    <col min="6" max="6" width="11.25" customWidth="1"/>
    <col min="7" max="7" width="7.875" customWidth="1"/>
    <col min="8" max="8" width="7" customWidth="1"/>
    <col min="9" max="9" width="9.375" bestFit="1" customWidth="1"/>
    <col min="10" max="10" width="10.75" customWidth="1"/>
    <col min="11" max="11" width="5" customWidth="1"/>
    <col min="12" max="12" width="14.625" customWidth="1"/>
    <col min="13" max="13" width="9.5" customWidth="1"/>
  </cols>
  <sheetData>
    <row r="1" spans="1:13" ht="15">
      <c r="A1" s="40" t="s">
        <v>58</v>
      </c>
      <c r="B1" s="1"/>
      <c r="C1" s="1"/>
      <c r="D1" s="1"/>
    </row>
    <row r="2" spans="1:13" ht="15">
      <c r="A2" s="40"/>
      <c r="B2" s="1"/>
      <c r="C2" s="1"/>
      <c r="D2" s="1"/>
    </row>
    <row r="3" spans="1:13" ht="15">
      <c r="A3" s="51" t="s">
        <v>70</v>
      </c>
      <c r="B3" s="1"/>
      <c r="C3" s="1"/>
      <c r="D3" s="1"/>
    </row>
    <row r="4" spans="1:13">
      <c r="A4" s="1"/>
      <c r="B4" s="1"/>
      <c r="C4" s="1"/>
      <c r="D4" s="1"/>
    </row>
    <row r="5" spans="1:13" ht="15">
      <c r="A5" s="33" t="s">
        <v>48</v>
      </c>
      <c r="B5" s="46">
        <v>40</v>
      </c>
      <c r="C5" s="1"/>
      <c r="D5" s="1"/>
      <c r="E5" s="14" t="s">
        <v>37</v>
      </c>
      <c r="F5" s="14"/>
      <c r="G5" s="14"/>
      <c r="H5" s="14"/>
      <c r="I5" s="14"/>
      <c r="J5" s="14"/>
      <c r="K5" s="14"/>
      <c r="L5" s="14"/>
      <c r="M5" s="14"/>
    </row>
    <row r="6" spans="1:13" ht="15.75">
      <c r="A6" s="45" t="s">
        <v>67</v>
      </c>
      <c r="B6" s="47">
        <v>72</v>
      </c>
      <c r="C6" s="1"/>
      <c r="D6" s="1"/>
      <c r="E6" s="43" t="s">
        <v>52</v>
      </c>
      <c r="F6" s="14"/>
      <c r="G6" s="14"/>
      <c r="H6" s="14"/>
      <c r="I6" s="14"/>
      <c r="J6" s="14"/>
      <c r="K6" s="14"/>
      <c r="L6" s="14"/>
      <c r="M6" s="14"/>
    </row>
    <row r="7" spans="1:13" ht="15.75">
      <c r="A7" s="24" t="s">
        <v>49</v>
      </c>
      <c r="B7" s="48">
        <v>15</v>
      </c>
      <c r="C7" s="1"/>
      <c r="D7" s="1"/>
      <c r="E7" s="43"/>
      <c r="F7" s="14"/>
      <c r="G7" s="14"/>
      <c r="H7" s="14"/>
      <c r="I7" s="14"/>
      <c r="J7" s="14"/>
      <c r="K7" s="14"/>
      <c r="L7" s="14"/>
      <c r="M7" s="14"/>
    </row>
    <row r="8" spans="1:13" ht="15.75">
      <c r="A8" s="38" t="s">
        <v>50</v>
      </c>
      <c r="B8" s="49">
        <v>25</v>
      </c>
      <c r="C8" s="1"/>
      <c r="D8" s="1"/>
      <c r="E8" s="43"/>
      <c r="F8" s="14"/>
      <c r="G8" s="14"/>
      <c r="H8" s="14"/>
      <c r="I8" s="14"/>
      <c r="J8" s="14"/>
      <c r="K8" s="14"/>
      <c r="L8" s="14"/>
      <c r="M8" s="14"/>
    </row>
    <row r="9" spans="1:13" ht="15.75">
      <c r="A9" s="39" t="s">
        <v>51</v>
      </c>
      <c r="B9" s="50">
        <v>10</v>
      </c>
      <c r="C9" s="1"/>
      <c r="D9" s="1"/>
      <c r="E9" s="43" t="s">
        <v>53</v>
      </c>
      <c r="F9" s="14"/>
      <c r="G9" s="14"/>
      <c r="H9" s="14"/>
      <c r="I9" s="14"/>
      <c r="J9" s="14"/>
      <c r="K9" s="14"/>
      <c r="L9" s="14"/>
      <c r="M9" s="14"/>
    </row>
    <row r="10" spans="1:13" ht="15">
      <c r="A10" s="1"/>
      <c r="B10" s="1"/>
      <c r="C10" s="1"/>
      <c r="D10" s="1"/>
      <c r="E10" s="43" t="s">
        <v>54</v>
      </c>
      <c r="F10" s="14"/>
      <c r="G10" s="14"/>
      <c r="H10" s="14"/>
      <c r="I10" s="14"/>
      <c r="J10" s="14"/>
      <c r="K10" s="14"/>
      <c r="L10" s="14"/>
      <c r="M10" s="14"/>
    </row>
    <row r="11" spans="1:13" ht="15.75">
      <c r="A11" s="26" t="s">
        <v>56</v>
      </c>
      <c r="B11" s="41">
        <f>1.10938-(0.0008267*SUM(B7:B9))+0.0000016*(SUM(B7:B9)^2)-(0.0002574*B5)</f>
        <v>1.0617490000000001</v>
      </c>
      <c r="C11" s="1"/>
      <c r="D11" s="1"/>
      <c r="E11" s="43" t="s">
        <v>55</v>
      </c>
      <c r="F11" s="14"/>
      <c r="G11" s="14"/>
      <c r="H11" s="14"/>
      <c r="I11" s="14"/>
      <c r="J11" s="14"/>
      <c r="K11" s="14"/>
      <c r="L11" s="14"/>
      <c r="M11" s="14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">
      <c r="A13" s="52" t="s">
        <v>57</v>
      </c>
      <c r="B13" s="55">
        <f>ROUND(AVERAGE(((457/B11)-414.2),((495/B11)-450)),2)</f>
        <v>16.22</v>
      </c>
      <c r="C13" s="56" t="s">
        <v>71</v>
      </c>
      <c r="D13" s="42"/>
      <c r="E13" s="1"/>
      <c r="F13" s="1"/>
      <c r="G13" s="1"/>
      <c r="H13" s="1"/>
      <c r="I13" s="1"/>
      <c r="J13" s="1"/>
      <c r="K13" s="1"/>
      <c r="L13" s="1"/>
      <c r="M13" s="1"/>
    </row>
    <row r="14" spans="1:13" ht="15">
      <c r="A14" s="52" t="s">
        <v>68</v>
      </c>
      <c r="B14" s="55">
        <f>B6-(B6*B13%)</f>
        <v>60.321600000000004</v>
      </c>
      <c r="C14" s="56" t="s">
        <v>72</v>
      </c>
      <c r="D14" s="42"/>
      <c r="E14" s="1"/>
      <c r="F14" s="1"/>
      <c r="G14" s="1"/>
      <c r="H14" s="1"/>
      <c r="I14" s="1"/>
      <c r="J14" s="1"/>
      <c r="K14" s="1"/>
      <c r="L14" s="1"/>
      <c r="M14" s="1"/>
    </row>
    <row r="15" spans="1:13" ht="15">
      <c r="A15" s="52" t="s">
        <v>69</v>
      </c>
      <c r="B15" s="53">
        <f>B6-B14</f>
        <v>11.678399999999996</v>
      </c>
      <c r="C15" s="54" t="s">
        <v>72</v>
      </c>
      <c r="D15" s="42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6" ht="15">
      <c r="A17" s="97" t="s">
        <v>59</v>
      </c>
      <c r="B17" s="97"/>
      <c r="C17" s="97"/>
      <c r="D17" s="97"/>
      <c r="E17" s="97"/>
      <c r="F17" s="97"/>
      <c r="H17" s="97" t="s">
        <v>63</v>
      </c>
      <c r="I17" s="97"/>
      <c r="J17" s="97"/>
      <c r="K17" s="97"/>
      <c r="L17" s="97"/>
      <c r="M17" s="97"/>
      <c r="N17" s="97"/>
      <c r="O17" s="97"/>
    </row>
    <row r="30" spans="1:16">
      <c r="A30" s="98" t="s">
        <v>60</v>
      </c>
      <c r="B30" s="98"/>
      <c r="C30" s="98"/>
      <c r="D30" s="98"/>
      <c r="E30" s="98"/>
      <c r="F30" s="98"/>
      <c r="H30" s="98" t="s">
        <v>65</v>
      </c>
      <c r="I30" s="98"/>
      <c r="J30" s="98"/>
      <c r="K30" s="98"/>
      <c r="L30" s="98"/>
      <c r="M30" s="98"/>
      <c r="N30" s="98"/>
      <c r="O30" s="98"/>
      <c r="P30" s="98"/>
    </row>
    <row r="31" spans="1:16">
      <c r="A31" s="98" t="s">
        <v>61</v>
      </c>
      <c r="B31" s="98"/>
      <c r="C31" s="98"/>
      <c r="D31" s="98"/>
      <c r="E31" s="98"/>
      <c r="F31" s="98"/>
      <c r="H31" s="98" t="s">
        <v>64</v>
      </c>
      <c r="I31" s="98"/>
      <c r="J31" s="98"/>
      <c r="K31" s="98"/>
      <c r="L31" s="98"/>
      <c r="M31" s="98"/>
      <c r="N31" s="98"/>
      <c r="O31" s="98"/>
      <c r="P31" s="98"/>
    </row>
    <row r="32" spans="1:16">
      <c r="A32" s="98" t="s">
        <v>62</v>
      </c>
      <c r="B32" s="98"/>
      <c r="C32" s="98"/>
      <c r="D32" s="98"/>
      <c r="E32" s="98"/>
      <c r="F32" s="98"/>
      <c r="H32" s="98" t="s">
        <v>66</v>
      </c>
      <c r="I32" s="98"/>
      <c r="J32" s="98"/>
      <c r="K32" s="98"/>
      <c r="L32" s="98"/>
      <c r="M32" s="98"/>
      <c r="N32" s="98"/>
      <c r="O32" s="98"/>
      <c r="P32" s="44"/>
    </row>
  </sheetData>
  <sheetProtection password="F3DA" sheet="1" objects="1" scenarios="1"/>
  <mergeCells count="8">
    <mergeCell ref="A17:F17"/>
    <mergeCell ref="A30:F30"/>
    <mergeCell ref="A31:F31"/>
    <mergeCell ref="A32:F32"/>
    <mergeCell ref="H17:O17"/>
    <mergeCell ref="H32:O32"/>
    <mergeCell ref="H30:P30"/>
    <mergeCell ref="H31:P3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5"/>
  <sheetViews>
    <sheetView workbookViewId="0">
      <selection activeCell="M17" sqref="M17"/>
    </sheetView>
  </sheetViews>
  <sheetFormatPr defaultRowHeight="14.25"/>
  <cols>
    <col min="1" max="1" width="25.5" customWidth="1"/>
    <col min="2" max="3" width="23.375" customWidth="1"/>
    <col min="4" max="4" width="8.375" customWidth="1"/>
    <col min="9" max="9" width="16.25" customWidth="1"/>
    <col min="10" max="10" width="22.25" customWidth="1"/>
    <col min="12" max="12" width="22.625" customWidth="1"/>
  </cols>
  <sheetData>
    <row r="1" spans="1:13" ht="15.75" thickBot="1">
      <c r="A1" s="99" t="s">
        <v>73</v>
      </c>
      <c r="B1" s="100"/>
      <c r="C1" s="101"/>
      <c r="E1" s="60" t="s">
        <v>95</v>
      </c>
      <c r="F1" s="60" t="s">
        <v>74</v>
      </c>
      <c r="G1" s="60" t="s">
        <v>75</v>
      </c>
      <c r="H1" s="60" t="s">
        <v>76</v>
      </c>
      <c r="I1" s="60" t="s">
        <v>77</v>
      </c>
      <c r="J1" s="60" t="s">
        <v>78</v>
      </c>
      <c r="K1" s="60" t="s">
        <v>79</v>
      </c>
      <c r="L1" s="60" t="s">
        <v>80</v>
      </c>
    </row>
    <row r="2" spans="1:13">
      <c r="A2" s="64" t="s">
        <v>81</v>
      </c>
      <c r="B2" s="65" t="s">
        <v>82</v>
      </c>
      <c r="C2" s="66" t="s">
        <v>83</v>
      </c>
      <c r="E2">
        <v>1</v>
      </c>
      <c r="F2">
        <f>A3</f>
        <v>72</v>
      </c>
      <c r="G2">
        <f>B3</f>
        <v>12</v>
      </c>
      <c r="H2">
        <f>F2*G2/100</f>
        <v>8.64</v>
      </c>
      <c r="I2">
        <f>H2*69</f>
        <v>596.16000000000008</v>
      </c>
      <c r="J2">
        <f>I2/7000</f>
        <v>8.5165714285714303E-2</v>
      </c>
      <c r="K2">
        <f>$C$3-I2</f>
        <v>2003.84</v>
      </c>
      <c r="L2">
        <f>F2-H2</f>
        <v>63.36</v>
      </c>
      <c r="M2" s="57"/>
    </row>
    <row r="3" spans="1:13" ht="15" thickBot="1">
      <c r="A3" s="61">
        <v>72</v>
      </c>
      <c r="B3" s="62">
        <v>12</v>
      </c>
      <c r="C3" s="63">
        <v>2600</v>
      </c>
      <c r="E3">
        <v>2</v>
      </c>
      <c r="F3">
        <f>F2-J2</f>
        <v>71.914834285714292</v>
      </c>
      <c r="G3">
        <f>H3/F3*100</f>
        <v>11.89578530032667</v>
      </c>
      <c r="H3">
        <f>H2-J2</f>
        <v>8.5548342857142856</v>
      </c>
      <c r="I3">
        <f>H3*69</f>
        <v>590.28356571428571</v>
      </c>
      <c r="J3">
        <f>I3/7000</f>
        <v>8.4326223673469383E-2</v>
      </c>
      <c r="K3">
        <f t="shared" ref="K3:K66" si="0">$C$3-I3</f>
        <v>2009.7164342857143</v>
      </c>
    </row>
    <row r="4" spans="1:13" ht="15" thickBot="1">
      <c r="E4">
        <v>3</v>
      </c>
      <c r="F4">
        <f t="shared" ref="F4:F67" si="1">F3-J3</f>
        <v>71.830508062040821</v>
      </c>
      <c r="G4">
        <f t="shared" ref="G4:G67" si="2">H4/F4*100</f>
        <v>11.792354377787142</v>
      </c>
      <c r="H4">
        <f t="shared" ref="H4:H67" si="3">H3-J3</f>
        <v>8.4705080620408157</v>
      </c>
      <c r="I4">
        <f t="shared" ref="I4:I67" si="4">H4*69</f>
        <v>584.46505628081627</v>
      </c>
      <c r="J4">
        <f t="shared" ref="J4:J67" si="5">I4/7000</f>
        <v>8.3495008040116614E-2</v>
      </c>
      <c r="K4">
        <f t="shared" si="0"/>
        <v>2015.5349437191837</v>
      </c>
    </row>
    <row r="5" spans="1:13">
      <c r="A5" s="102" t="s">
        <v>84</v>
      </c>
      <c r="B5" s="103"/>
      <c r="C5" s="104"/>
      <c r="E5">
        <v>4</v>
      </c>
      <c r="F5">
        <f t="shared" si="1"/>
        <v>71.747013054000703</v>
      </c>
      <c r="G5">
        <f t="shared" si="2"/>
        <v>11.689703441296123</v>
      </c>
      <c r="H5">
        <f t="shared" si="3"/>
        <v>8.3870130540006986</v>
      </c>
      <c r="I5">
        <f t="shared" si="4"/>
        <v>578.70390072604823</v>
      </c>
      <c r="J5">
        <f t="shared" si="5"/>
        <v>8.2671985818006888E-2</v>
      </c>
      <c r="K5">
        <f t="shared" si="0"/>
        <v>2021.2960992739518</v>
      </c>
    </row>
    <row r="6" spans="1:13">
      <c r="A6" s="67" t="s">
        <v>85</v>
      </c>
      <c r="B6" s="68" t="s">
        <v>86</v>
      </c>
      <c r="C6" s="69" t="s">
        <v>87</v>
      </c>
      <c r="E6">
        <v>5</v>
      </c>
      <c r="F6">
        <f t="shared" si="1"/>
        <v>71.664341068182694</v>
      </c>
      <c r="G6">
        <f t="shared" si="2"/>
        <v>11.587828680768583</v>
      </c>
      <c r="H6">
        <f t="shared" si="3"/>
        <v>8.3043410681826924</v>
      </c>
      <c r="I6">
        <f t="shared" si="4"/>
        <v>572.99953370460582</v>
      </c>
      <c r="J6">
        <f t="shared" si="5"/>
        <v>8.1857076243515112E-2</v>
      </c>
      <c r="K6">
        <f t="shared" si="0"/>
        <v>2027.0004662953943</v>
      </c>
    </row>
    <row r="7" spans="1:13">
      <c r="A7" s="70" t="s">
        <v>88</v>
      </c>
      <c r="B7" s="71">
        <f>A3</f>
        <v>72</v>
      </c>
      <c r="C7" s="72">
        <f>F91</f>
        <v>66.93785864709325</v>
      </c>
      <c r="E7">
        <v>6</v>
      </c>
      <c r="F7">
        <f t="shared" si="1"/>
        <v>71.582483991939185</v>
      </c>
      <c r="G7">
        <f t="shared" si="2"/>
        <v>11.486726267930434</v>
      </c>
      <c r="H7">
        <f t="shared" si="3"/>
        <v>8.2224839919391766</v>
      </c>
      <c r="I7">
        <f t="shared" si="4"/>
        <v>567.3513954438032</v>
      </c>
      <c r="J7">
        <f t="shared" si="5"/>
        <v>8.105019934911474E-2</v>
      </c>
      <c r="K7">
        <f t="shared" si="0"/>
        <v>2032.6486045561969</v>
      </c>
    </row>
    <row r="8" spans="1:13">
      <c r="A8" s="70" t="s">
        <v>89</v>
      </c>
      <c r="B8" s="71">
        <f>B3</f>
        <v>12</v>
      </c>
      <c r="C8" s="72">
        <f>G91</f>
        <v>5.3450449706739072</v>
      </c>
      <c r="E8">
        <v>7</v>
      </c>
      <c r="F8">
        <f t="shared" si="1"/>
        <v>71.501433792590063</v>
      </c>
      <c r="G8">
        <f t="shared" si="2"/>
        <v>11.386392357119119</v>
      </c>
      <c r="H8">
        <f t="shared" si="3"/>
        <v>8.1414337925900622</v>
      </c>
      <c r="I8">
        <f t="shared" si="4"/>
        <v>561.75893168871426</v>
      </c>
      <c r="J8">
        <f t="shared" si="5"/>
        <v>8.025127595553061E-2</v>
      </c>
      <c r="K8">
        <f t="shared" si="0"/>
        <v>2038.2410683112857</v>
      </c>
    </row>
    <row r="9" spans="1:13">
      <c r="A9" s="73" t="s">
        <v>90</v>
      </c>
      <c r="B9" s="71">
        <f>H2</f>
        <v>8.64</v>
      </c>
      <c r="C9" s="72">
        <f>H91</f>
        <v>3.577858647093267</v>
      </c>
      <c r="E9">
        <v>8</v>
      </c>
      <c r="F9">
        <f t="shared" si="1"/>
        <v>71.421182516634531</v>
      </c>
      <c r="G9">
        <f t="shared" si="2"/>
        <v>11.286823086073969</v>
      </c>
      <c r="H9">
        <f t="shared" si="3"/>
        <v>8.0611825166345312</v>
      </c>
      <c r="I9">
        <f t="shared" si="4"/>
        <v>556.2215936477827</v>
      </c>
      <c r="J9">
        <f t="shared" si="5"/>
        <v>7.9460227663968958E-2</v>
      </c>
      <c r="K9">
        <f t="shared" si="0"/>
        <v>2043.7784063522172</v>
      </c>
    </row>
    <row r="10" spans="1:13">
      <c r="A10" s="73" t="s">
        <v>91</v>
      </c>
      <c r="B10" s="71">
        <f>I2</f>
        <v>596.16000000000008</v>
      </c>
      <c r="C10" s="72">
        <f>I91</f>
        <v>246.87224664943543</v>
      </c>
      <c r="E10">
        <v>9</v>
      </c>
      <c r="F10">
        <f t="shared" si="1"/>
        <v>71.341722288970558</v>
      </c>
      <c r="G10">
        <f t="shared" si="2"/>
        <v>11.188014576716405</v>
      </c>
      <c r="H10">
        <f t="shared" si="3"/>
        <v>7.9817222889705626</v>
      </c>
      <c r="I10">
        <f t="shared" si="4"/>
        <v>550.7388379389688</v>
      </c>
      <c r="J10">
        <f t="shared" si="5"/>
        <v>7.8676976848424118E-2</v>
      </c>
      <c r="K10">
        <f t="shared" si="0"/>
        <v>2049.2611620610314</v>
      </c>
    </row>
    <row r="11" spans="1:13">
      <c r="A11" s="73" t="s">
        <v>92</v>
      </c>
      <c r="B11" s="71">
        <f>K2</f>
        <v>2003.84</v>
      </c>
      <c r="C11" s="72">
        <f>K91</f>
        <v>2353.1277533505645</v>
      </c>
      <c r="E11">
        <v>10</v>
      </c>
      <c r="F11">
        <f t="shared" si="1"/>
        <v>71.263045312122131</v>
      </c>
      <c r="G11">
        <f t="shared" si="2"/>
        <v>11.089962935919887</v>
      </c>
      <c r="H11">
        <f t="shared" si="3"/>
        <v>7.9030453121221385</v>
      </c>
      <c r="I11">
        <f t="shared" si="4"/>
        <v>545.31012653642756</v>
      </c>
      <c r="J11">
        <f t="shared" si="5"/>
        <v>7.7901446648061076E-2</v>
      </c>
      <c r="K11">
        <f t="shared" si="0"/>
        <v>2054.6898734635724</v>
      </c>
    </row>
    <row r="12" spans="1:13" ht="15" thickBot="1">
      <c r="A12" s="74" t="s">
        <v>93</v>
      </c>
      <c r="B12" s="75">
        <f>J2</f>
        <v>8.5165714285714303E-2</v>
      </c>
      <c r="C12" s="76">
        <f>J91</f>
        <v>3.5267463807062201E-2</v>
      </c>
      <c r="E12">
        <v>11</v>
      </c>
      <c r="F12">
        <f t="shared" si="1"/>
        <v>71.185143865474075</v>
      </c>
      <c r="G12">
        <f t="shared" si="2"/>
        <v>10.992664256269622</v>
      </c>
      <c r="H12">
        <f t="shared" si="3"/>
        <v>7.825143865474077</v>
      </c>
      <c r="I12">
        <f t="shared" si="4"/>
        <v>539.93492671771128</v>
      </c>
      <c r="J12">
        <f t="shared" si="5"/>
        <v>7.7133560959673039E-2</v>
      </c>
      <c r="K12">
        <f t="shared" si="0"/>
        <v>2060.0650732822887</v>
      </c>
    </row>
    <row r="13" spans="1:13" ht="15" thickBot="1">
      <c r="A13" s="58"/>
      <c r="B13" s="58"/>
      <c r="C13" s="58"/>
      <c r="E13">
        <v>12</v>
      </c>
      <c r="F13">
        <f t="shared" si="1"/>
        <v>71.108010304514409</v>
      </c>
      <c r="G13">
        <f t="shared" si="2"/>
        <v>10.896114616812037</v>
      </c>
      <c r="H13">
        <f t="shared" si="3"/>
        <v>7.7480103045144038</v>
      </c>
      <c r="I13">
        <f t="shared" si="4"/>
        <v>534.61271101149384</v>
      </c>
      <c r="J13">
        <f t="shared" si="5"/>
        <v>7.6373244430213399E-2</v>
      </c>
      <c r="K13">
        <f t="shared" si="0"/>
        <v>2065.387288988506</v>
      </c>
    </row>
    <row r="14" spans="1:13" ht="15" thickBot="1">
      <c r="A14" s="105" t="s">
        <v>94</v>
      </c>
      <c r="B14" s="106"/>
      <c r="C14" s="59">
        <f>A3-B9</f>
        <v>63.36</v>
      </c>
      <c r="E14">
        <v>13</v>
      </c>
      <c r="F14">
        <f t="shared" si="1"/>
        <v>71.031637060084194</v>
      </c>
      <c r="G14">
        <f t="shared" si="2"/>
        <v>10.800310083793946</v>
      </c>
      <c r="H14">
        <f t="shared" si="3"/>
        <v>7.6716370600841906</v>
      </c>
      <c r="I14">
        <f t="shared" si="4"/>
        <v>529.34295714580912</v>
      </c>
      <c r="J14">
        <f t="shared" si="5"/>
        <v>7.5620422449401301E-2</v>
      </c>
      <c r="K14">
        <f t="shared" si="0"/>
        <v>2070.6570428541909</v>
      </c>
    </row>
    <row r="15" spans="1:13">
      <c r="E15">
        <v>14</v>
      </c>
      <c r="F15">
        <f t="shared" si="1"/>
        <v>70.956016637634789</v>
      </c>
      <c r="G15">
        <f t="shared" si="2"/>
        <v>10.70524671139148</v>
      </c>
      <c r="H15">
        <f t="shared" si="3"/>
        <v>7.5960166376347891</v>
      </c>
      <c r="I15">
        <f t="shared" si="4"/>
        <v>524.12514799680048</v>
      </c>
      <c r="J15">
        <f t="shared" si="5"/>
        <v>7.4875021142400064E-2</v>
      </c>
      <c r="K15">
        <f t="shared" si="0"/>
        <v>2075.8748520031995</v>
      </c>
    </row>
    <row r="16" spans="1:13">
      <c r="E16">
        <v>15</v>
      </c>
      <c r="F16">
        <f t="shared" si="1"/>
        <v>70.881141616492386</v>
      </c>
      <c r="G16">
        <f t="shared" si="2"/>
        <v>10.610920542428728</v>
      </c>
      <c r="H16">
        <f t="shared" si="3"/>
        <v>7.5211416164923888</v>
      </c>
      <c r="I16">
        <f t="shared" si="4"/>
        <v>518.95877153797483</v>
      </c>
      <c r="J16">
        <f t="shared" si="5"/>
        <v>7.4136967362567835E-2</v>
      </c>
      <c r="K16">
        <f t="shared" si="0"/>
        <v>2081.0412284620252</v>
      </c>
    </row>
    <row r="17" spans="5:11">
      <c r="E17">
        <v>16</v>
      </c>
      <c r="F17">
        <f t="shared" si="1"/>
        <v>70.807004649129823</v>
      </c>
      <c r="G17">
        <f t="shared" si="2"/>
        <v>10.517327609086117</v>
      </c>
      <c r="H17">
        <f t="shared" si="3"/>
        <v>7.4470046491298207</v>
      </c>
      <c r="I17">
        <f t="shared" si="4"/>
        <v>513.8433207899576</v>
      </c>
      <c r="J17">
        <f t="shared" si="5"/>
        <v>7.3406188684279658E-2</v>
      </c>
      <c r="K17">
        <f t="shared" si="0"/>
        <v>2086.1566792100425</v>
      </c>
    </row>
    <row r="18" spans="5:11">
      <c r="E18">
        <v>17</v>
      </c>
      <c r="F18">
        <f t="shared" si="1"/>
        <v>70.733598460445549</v>
      </c>
      <c r="G18">
        <f t="shared" si="2"/>
        <v>10.424463933598513</v>
      </c>
      <c r="H18">
        <f t="shared" si="3"/>
        <v>7.3735984604455407</v>
      </c>
      <c r="I18">
        <f t="shared" si="4"/>
        <v>508.77829377074232</v>
      </c>
      <c r="J18">
        <f t="shared" si="5"/>
        <v>7.2682613395820328E-2</v>
      </c>
      <c r="K18">
        <f t="shared" si="0"/>
        <v>2091.2217062292575</v>
      </c>
    </row>
    <row r="19" spans="5:11">
      <c r="E19">
        <v>18</v>
      </c>
      <c r="F19">
        <f t="shared" si="1"/>
        <v>70.660915847049722</v>
      </c>
      <c r="G19">
        <f t="shared" si="2"/>
        <v>10.332325528943102</v>
      </c>
      <c r="H19">
        <f t="shared" si="3"/>
        <v>7.30091584704972</v>
      </c>
      <c r="I19">
        <f t="shared" si="4"/>
        <v>503.76319344643071</v>
      </c>
      <c r="J19">
        <f t="shared" si="5"/>
        <v>7.1966170492347242E-2</v>
      </c>
      <c r="K19">
        <f t="shared" si="0"/>
        <v>2096.2368065535693</v>
      </c>
    </row>
    <row r="20" spans="5:11">
      <c r="E20">
        <v>19</v>
      </c>
      <c r="F20">
        <f t="shared" si="1"/>
        <v>70.588949676557377</v>
      </c>
      <c r="G20">
        <f t="shared" si="2"/>
        <v>10.240908399516972</v>
      </c>
      <c r="H20">
        <f t="shared" si="3"/>
        <v>7.2289496765573729</v>
      </c>
      <c r="I20">
        <f t="shared" si="4"/>
        <v>498.79752768245874</v>
      </c>
      <c r="J20">
        <f t="shared" si="5"/>
        <v>7.1256789668922682E-2</v>
      </c>
      <c r="K20">
        <f t="shared" si="0"/>
        <v>2101.2024723175414</v>
      </c>
    </row>
    <row r="21" spans="5:11">
      <c r="E21">
        <v>20</v>
      </c>
      <c r="F21">
        <f t="shared" si="1"/>
        <v>70.517692886888454</v>
      </c>
      <c r="G21">
        <f t="shared" si="2"/>
        <v>10.150208541804547</v>
      </c>
      <c r="H21">
        <f t="shared" si="3"/>
        <v>7.1576928868884497</v>
      </c>
      <c r="I21">
        <f t="shared" si="4"/>
        <v>493.88080919530302</v>
      </c>
      <c r="J21">
        <f t="shared" si="5"/>
        <v>7.055440131361472E-2</v>
      </c>
      <c r="K21">
        <f t="shared" si="0"/>
        <v>2106.1191908046972</v>
      </c>
    </row>
    <row r="22" spans="5:11">
      <c r="E22">
        <v>21</v>
      </c>
      <c r="F22">
        <f t="shared" si="1"/>
        <v>70.44713848557484</v>
      </c>
      <c r="G22">
        <f t="shared" si="2"/>
        <v>10.060221945034769</v>
      </c>
      <c r="H22">
        <f t="shared" si="3"/>
        <v>7.0871384855748349</v>
      </c>
      <c r="I22">
        <f t="shared" si="4"/>
        <v>489.01255550466362</v>
      </c>
      <c r="J22">
        <f t="shared" si="5"/>
        <v>6.9858936500666227E-2</v>
      </c>
      <c r="K22">
        <f t="shared" si="0"/>
        <v>2110.9874444953366</v>
      </c>
    </row>
    <row r="23" spans="5:11">
      <c r="E23">
        <v>22</v>
      </c>
      <c r="F23">
        <f t="shared" si="1"/>
        <v>70.377279549074174</v>
      </c>
      <c r="G23">
        <f t="shared" si="2"/>
        <v>9.9709445918281201</v>
      </c>
      <c r="H23">
        <f t="shared" si="3"/>
        <v>7.0172795490741686</v>
      </c>
      <c r="I23">
        <f t="shared" si="4"/>
        <v>484.19228888611764</v>
      </c>
      <c r="J23">
        <f t="shared" si="5"/>
        <v>6.9170326983731087E-2</v>
      </c>
      <c r="K23">
        <f t="shared" si="0"/>
        <v>2115.8077111138823</v>
      </c>
    </row>
    <row r="24" spans="5:11">
      <c r="E24">
        <v>23</v>
      </c>
      <c r="F24">
        <f t="shared" si="1"/>
        <v>70.308109222090437</v>
      </c>
      <c r="G24">
        <f t="shared" si="2"/>
        <v>9.882372458833494</v>
      </c>
      <c r="H24">
        <f t="shared" si="3"/>
        <v>6.9481092220904372</v>
      </c>
      <c r="I24">
        <f t="shared" si="4"/>
        <v>479.4195363242402</v>
      </c>
      <c r="J24">
        <f t="shared" si="5"/>
        <v>6.8488505189177165E-2</v>
      </c>
      <c r="K24">
        <f t="shared" si="0"/>
        <v>2120.5804636757598</v>
      </c>
    </row>
    <row r="25" spans="5:11">
      <c r="E25">
        <v>24</v>
      </c>
      <c r="F25">
        <f t="shared" si="1"/>
        <v>70.239620716901257</v>
      </c>
      <c r="G25">
        <f t="shared" si="2"/>
        <v>9.7945015173549574</v>
      </c>
      <c r="H25">
        <f t="shared" si="3"/>
        <v>6.8796207169012602</v>
      </c>
      <c r="I25">
        <f t="shared" si="4"/>
        <v>474.69382946618697</v>
      </c>
      <c r="J25">
        <f t="shared" si="5"/>
        <v>6.781340420945528E-2</v>
      </c>
      <c r="K25">
        <f t="shared" si="0"/>
        <v>2125.3061705338132</v>
      </c>
    </row>
    <row r="26" spans="5:11">
      <c r="E26">
        <v>25</v>
      </c>
      <c r="F26">
        <f t="shared" si="1"/>
        <v>70.171807312691797</v>
      </c>
      <c r="G26">
        <f t="shared" si="2"/>
        <v>9.7073277339684108</v>
      </c>
      <c r="H26">
        <f t="shared" si="3"/>
        <v>6.8118073126918048</v>
      </c>
      <c r="I26">
        <f t="shared" si="4"/>
        <v>470.01470457573453</v>
      </c>
      <c r="J26">
        <f t="shared" si="5"/>
        <v>6.7144957796533497E-2</v>
      </c>
      <c r="K26">
        <f t="shared" si="0"/>
        <v>2129.9852954242656</v>
      </c>
    </row>
    <row r="27" spans="5:11">
      <c r="E27">
        <v>26</v>
      </c>
      <c r="F27">
        <f t="shared" si="1"/>
        <v>70.104662354895268</v>
      </c>
      <c r="G27">
        <f t="shared" si="2"/>
        <v>9.6208470711282228</v>
      </c>
      <c r="H27">
        <f t="shared" si="3"/>
        <v>6.7446623548952713</v>
      </c>
      <c r="I27">
        <f t="shared" si="4"/>
        <v>465.38170248777374</v>
      </c>
      <c r="J27">
        <f t="shared" si="5"/>
        <v>6.6483100355396244E-2</v>
      </c>
      <c r="K27">
        <f t="shared" si="0"/>
        <v>2134.6182975122265</v>
      </c>
    </row>
    <row r="28" spans="5:11">
      <c r="E28">
        <v>27</v>
      </c>
      <c r="F28">
        <f t="shared" si="1"/>
        <v>70.03817925453987</v>
      </c>
      <c r="G28">
        <f t="shared" si="2"/>
        <v>9.5350554877638345</v>
      </c>
      <c r="H28">
        <f t="shared" si="3"/>
        <v>6.6781792545398755</v>
      </c>
      <c r="I28">
        <f t="shared" si="4"/>
        <v>460.7943685632514</v>
      </c>
      <c r="J28">
        <f t="shared" si="5"/>
        <v>6.5827766937607349E-2</v>
      </c>
      <c r="K28">
        <f t="shared" si="0"/>
        <v>2139.2056314367487</v>
      </c>
    </row>
    <row r="29" spans="5:11">
      <c r="E29">
        <v>28</v>
      </c>
      <c r="F29">
        <f t="shared" si="1"/>
        <v>69.972351487602268</v>
      </c>
      <c r="G29">
        <f t="shared" si="2"/>
        <v>9.4499489398664096</v>
      </c>
      <c r="H29">
        <f t="shared" si="3"/>
        <v>6.6123514876022682</v>
      </c>
      <c r="I29">
        <f t="shared" si="4"/>
        <v>456.25225264455651</v>
      </c>
      <c r="J29">
        <f t="shared" si="5"/>
        <v>6.5178893234936641E-2</v>
      </c>
      <c r="K29">
        <f t="shared" si="0"/>
        <v>2143.7477473554436</v>
      </c>
    </row>
    <row r="30" spans="5:11">
      <c r="E30">
        <v>29</v>
      </c>
      <c r="F30">
        <f t="shared" si="1"/>
        <v>69.907172594367324</v>
      </c>
      <c r="G30">
        <f t="shared" si="2"/>
        <v>9.365523381065568</v>
      </c>
      <c r="H30">
        <f t="shared" si="3"/>
        <v>6.547172594367332</v>
      </c>
      <c r="I30">
        <f t="shared" si="4"/>
        <v>451.75490901134589</v>
      </c>
      <c r="J30">
        <f t="shared" si="5"/>
        <v>6.4536415573049413E-2</v>
      </c>
      <c r="K30">
        <f t="shared" si="0"/>
        <v>2148.2450909886543</v>
      </c>
    </row>
    <row r="31" spans="5:11">
      <c r="E31">
        <v>30</v>
      </c>
      <c r="F31">
        <f t="shared" si="1"/>
        <v>69.84263617879428</v>
      </c>
      <c r="G31">
        <f t="shared" si="2"/>
        <v>9.2817747631962231</v>
      </c>
      <c r="H31">
        <f t="shared" si="3"/>
        <v>6.4826361787942828</v>
      </c>
      <c r="I31">
        <f t="shared" si="4"/>
        <v>447.3018963368055</v>
      </c>
      <c r="J31">
        <f t="shared" si="5"/>
        <v>6.3900270905257933E-2</v>
      </c>
      <c r="K31">
        <f t="shared" si="0"/>
        <v>2152.6981036631946</v>
      </c>
    </row>
    <row r="32" spans="5:11">
      <c r="E32">
        <v>31</v>
      </c>
      <c r="F32">
        <f t="shared" si="1"/>
        <v>69.778735907889015</v>
      </c>
      <c r="G32">
        <f t="shared" si="2"/>
        <v>9.1986990368556363</v>
      </c>
      <c r="H32">
        <f t="shared" si="3"/>
        <v>6.4187359078890251</v>
      </c>
      <c r="I32">
        <f t="shared" si="4"/>
        <v>442.89277764434274</v>
      </c>
      <c r="J32">
        <f t="shared" si="5"/>
        <v>6.3270396806334672E-2</v>
      </c>
      <c r="K32">
        <f t="shared" si="0"/>
        <v>2157.1072223556571</v>
      </c>
    </row>
    <row r="33" spans="5:11">
      <c r="E33">
        <v>32</v>
      </c>
      <c r="F33">
        <f t="shared" si="1"/>
        <v>69.715465511082684</v>
      </c>
      <c r="G33">
        <f t="shared" si="2"/>
        <v>9.1162921519506472</v>
      </c>
      <c r="H33">
        <f t="shared" si="3"/>
        <v>6.3554655110826905</v>
      </c>
      <c r="I33">
        <f t="shared" si="4"/>
        <v>438.52712026470567</v>
      </c>
      <c r="J33">
        <f t="shared" si="5"/>
        <v>6.2646731466386524E-2</v>
      </c>
      <c r="K33">
        <f t="shared" si="0"/>
        <v>2161.4728797352946</v>
      </c>
    </row>
    <row r="34" spans="5:11">
      <c r="E34">
        <v>33</v>
      </c>
      <c r="F34">
        <f t="shared" si="1"/>
        <v>69.652818779616297</v>
      </c>
      <c r="G34">
        <f t="shared" si="2"/>
        <v>9.0345500582352312</v>
      </c>
      <c r="H34">
        <f t="shared" si="3"/>
        <v>6.2928187796163044</v>
      </c>
      <c r="I34">
        <f t="shared" si="4"/>
        <v>434.20449579352498</v>
      </c>
      <c r="J34">
        <f t="shared" si="5"/>
        <v>6.2029213684789281E-2</v>
      </c>
      <c r="K34">
        <f t="shared" si="0"/>
        <v>2165.795504206475</v>
      </c>
    </row>
    <row r="35" spans="5:11">
      <c r="E35">
        <v>34</v>
      </c>
      <c r="F35">
        <f t="shared" si="1"/>
        <v>69.590789565931502</v>
      </c>
      <c r="G35">
        <f t="shared" si="2"/>
        <v>8.9534687058383771</v>
      </c>
      <c r="H35">
        <f t="shared" si="3"/>
        <v>6.2307895659315156</v>
      </c>
      <c r="I35">
        <f t="shared" si="4"/>
        <v>429.92448004927456</v>
      </c>
      <c r="J35">
        <f t="shared" si="5"/>
        <v>6.1417782864182077E-2</v>
      </c>
      <c r="K35">
        <f t="shared" si="0"/>
        <v>2170.0755199507253</v>
      </c>
    </row>
    <row r="36" spans="5:11">
      <c r="E36">
        <v>35</v>
      </c>
      <c r="F36">
        <f t="shared" si="1"/>
        <v>69.529371783067319</v>
      </c>
      <c r="G36">
        <f t="shared" si="2"/>
        <v>8.8730440457823576</v>
      </c>
      <c r="H36">
        <f t="shared" si="3"/>
        <v>6.1693717830673336</v>
      </c>
      <c r="I36">
        <f t="shared" si="4"/>
        <v>425.68665303164602</v>
      </c>
      <c r="J36">
        <f t="shared" si="5"/>
        <v>6.0812379004520863E-2</v>
      </c>
      <c r="K36">
        <f t="shared" si="0"/>
        <v>2174.3133469683539</v>
      </c>
    </row>
    <row r="37" spans="5:11">
      <c r="E37">
        <v>36</v>
      </c>
      <c r="F37">
        <f t="shared" si="1"/>
        <v>69.468559404062802</v>
      </c>
      <c r="G37">
        <f t="shared" si="2"/>
        <v>8.7932720304914795</v>
      </c>
      <c r="H37">
        <f t="shared" si="3"/>
        <v>6.1085594040628131</v>
      </c>
      <c r="I37">
        <f t="shared" si="4"/>
        <v>421.49059888033412</v>
      </c>
      <c r="J37">
        <f t="shared" si="5"/>
        <v>6.0212942697190588E-2</v>
      </c>
      <c r="K37">
        <f t="shared" si="0"/>
        <v>2178.5094011196661</v>
      </c>
    </row>
    <row r="38" spans="5:11">
      <c r="E38">
        <v>37</v>
      </c>
      <c r="F38">
        <f t="shared" si="1"/>
        <v>69.40834646136561</v>
      </c>
      <c r="G38">
        <f t="shared" si="2"/>
        <v>8.7141486142913376</v>
      </c>
      <c r="H38">
        <f t="shared" si="3"/>
        <v>6.0483464613656226</v>
      </c>
      <c r="I38">
        <f t="shared" si="4"/>
        <v>417.33590583422796</v>
      </c>
      <c r="J38">
        <f t="shared" si="5"/>
        <v>5.9619415119175422E-2</v>
      </c>
      <c r="K38">
        <f t="shared" si="0"/>
        <v>2182.664094165772</v>
      </c>
    </row>
    <row r="39" spans="5:11">
      <c r="E39">
        <v>38</v>
      </c>
      <c r="F39">
        <f t="shared" si="1"/>
        <v>69.348727046246438</v>
      </c>
      <c r="G39">
        <f t="shared" si="2"/>
        <v>8.6356697538986662</v>
      </c>
      <c r="H39">
        <f t="shared" si="3"/>
        <v>5.9887270462464475</v>
      </c>
      <c r="I39">
        <f t="shared" si="4"/>
        <v>413.22216619100487</v>
      </c>
      <c r="J39">
        <f t="shared" si="5"/>
        <v>5.903173802728641E-2</v>
      </c>
      <c r="K39">
        <f t="shared" si="0"/>
        <v>2186.7778338089952</v>
      </c>
    </row>
    <row r="40" spans="5:11">
      <c r="E40">
        <v>39</v>
      </c>
      <c r="F40">
        <f t="shared" si="1"/>
        <v>69.289695308219152</v>
      </c>
      <c r="G40">
        <f t="shared" si="2"/>
        <v>8.557831408901837</v>
      </c>
      <c r="H40">
        <f t="shared" si="3"/>
        <v>5.929695308219161</v>
      </c>
      <c r="I40">
        <f t="shared" si="4"/>
        <v>409.14897626712212</v>
      </c>
      <c r="J40">
        <f t="shared" si="5"/>
        <v>5.8449853752446018E-2</v>
      </c>
      <c r="K40">
        <f t="shared" si="0"/>
        <v>2190.8510237328778</v>
      </c>
    </row>
    <row r="41" spans="5:11">
      <c r="E41">
        <v>40</v>
      </c>
      <c r="F41">
        <f t="shared" si="1"/>
        <v>69.231245454466702</v>
      </c>
      <c r="G41">
        <f t="shared" si="2"/>
        <v>8.4806295422320925</v>
      </c>
      <c r="H41">
        <f t="shared" si="3"/>
        <v>5.871245454466715</v>
      </c>
      <c r="I41">
        <f t="shared" si="4"/>
        <v>405.11593635820333</v>
      </c>
      <c r="J41">
        <f t="shared" si="5"/>
        <v>5.7873705194029047E-2</v>
      </c>
      <c r="K41">
        <f t="shared" si="0"/>
        <v>2194.8840636417967</v>
      </c>
    </row>
    <row r="42" spans="5:11">
      <c r="E42">
        <v>41</v>
      </c>
      <c r="F42">
        <f t="shared" si="1"/>
        <v>69.173371749272675</v>
      </c>
      <c r="G42">
        <f t="shared" si="2"/>
        <v>8.4040601206255499</v>
      </c>
      <c r="H42">
        <f t="shared" si="3"/>
        <v>5.8133717492726857</v>
      </c>
      <c r="I42">
        <f t="shared" si="4"/>
        <v>401.12265069981532</v>
      </c>
      <c r="J42">
        <f t="shared" si="5"/>
        <v>5.7303235814259335E-2</v>
      </c>
      <c r="K42">
        <f t="shared" si="0"/>
        <v>2198.8773493001845</v>
      </c>
    </row>
    <row r="43" spans="5:11">
      <c r="E43">
        <v>42</v>
      </c>
      <c r="F43">
        <f t="shared" si="1"/>
        <v>69.116068513458416</v>
      </c>
      <c r="G43">
        <f t="shared" si="2"/>
        <v>8.3281191150761043</v>
      </c>
      <c r="H43">
        <f t="shared" si="3"/>
        <v>5.7560685134584268</v>
      </c>
      <c r="I43">
        <f t="shared" si="4"/>
        <v>397.16872742863143</v>
      </c>
      <c r="J43">
        <f t="shared" si="5"/>
        <v>5.6738389632661632E-2</v>
      </c>
      <c r="K43">
        <f t="shared" si="0"/>
        <v>2202.8312725713686</v>
      </c>
    </row>
    <row r="44" spans="5:11">
      <c r="E44">
        <v>43</v>
      </c>
      <c r="F44">
        <f t="shared" si="1"/>
        <v>69.05933012382576</v>
      </c>
      <c r="G44">
        <f t="shared" si="2"/>
        <v>8.2528025012792181</v>
      </c>
      <c r="H44">
        <f t="shared" si="3"/>
        <v>5.6993301238257654</v>
      </c>
      <c r="I44">
        <f t="shared" si="4"/>
        <v>393.25377854397783</v>
      </c>
      <c r="J44">
        <f t="shared" si="5"/>
        <v>5.6179111220568262E-2</v>
      </c>
      <c r="K44">
        <f t="shared" si="0"/>
        <v>2206.7462214560223</v>
      </c>
    </row>
    <row r="45" spans="5:11">
      <c r="E45">
        <v>44</v>
      </c>
      <c r="F45">
        <f t="shared" si="1"/>
        <v>69.003151012605187</v>
      </c>
      <c r="G45">
        <f t="shared" si="2"/>
        <v>8.1781062600667784</v>
      </c>
      <c r="H45">
        <f t="shared" si="3"/>
        <v>5.6431510126051974</v>
      </c>
      <c r="I45">
        <f t="shared" si="4"/>
        <v>389.37741986975863</v>
      </c>
      <c r="J45">
        <f t="shared" si="5"/>
        <v>5.5625345695679805E-2</v>
      </c>
      <c r="K45">
        <f t="shared" si="0"/>
        <v>2210.6225801302412</v>
      </c>
    </row>
    <row r="46" spans="5:11">
      <c r="E46">
        <v>45</v>
      </c>
      <c r="F46">
        <f t="shared" si="1"/>
        <v>68.947525666909513</v>
      </c>
      <c r="G46">
        <f t="shared" si="2"/>
        <v>8.1040263778329891</v>
      </c>
      <c r="H46">
        <f t="shared" si="3"/>
        <v>5.5875256669095172</v>
      </c>
      <c r="I46">
        <f t="shared" si="4"/>
        <v>385.53927101675669</v>
      </c>
      <c r="J46">
        <f t="shared" si="5"/>
        <v>5.507703871667953E-2</v>
      </c>
      <c r="K46">
        <f t="shared" si="0"/>
        <v>2214.4607289832434</v>
      </c>
    </row>
    <row r="47" spans="5:11">
      <c r="E47">
        <v>46</v>
      </c>
      <c r="F47">
        <f t="shared" si="1"/>
        <v>68.892448628192838</v>
      </c>
      <c r="G47">
        <f t="shared" si="2"/>
        <v>8.0305588469514717</v>
      </c>
      <c r="H47">
        <f t="shared" si="3"/>
        <v>5.5324486281928378</v>
      </c>
      <c r="I47">
        <f t="shared" si="4"/>
        <v>381.73895534530578</v>
      </c>
      <c r="J47">
        <f t="shared" si="5"/>
        <v>5.4534136477900827E-2</v>
      </c>
      <c r="K47">
        <f t="shared" si="0"/>
        <v>2218.2610446546942</v>
      </c>
    </row>
    <row r="48" spans="5:11">
      <c r="E48">
        <v>47</v>
      </c>
      <c r="F48">
        <f t="shared" si="1"/>
        <v>68.83791449171494</v>
      </c>
      <c r="G48">
        <f t="shared" si="2"/>
        <v>7.9576996661835793</v>
      </c>
      <c r="H48">
        <f t="shared" si="3"/>
        <v>5.4779144917149374</v>
      </c>
      <c r="I48">
        <f t="shared" si="4"/>
        <v>377.97609992833065</v>
      </c>
      <c r="J48">
        <f t="shared" si="5"/>
        <v>5.3996585704047237E-2</v>
      </c>
      <c r="K48">
        <f t="shared" si="0"/>
        <v>2222.0239000716692</v>
      </c>
    </row>
    <row r="49" spans="5:11">
      <c r="E49">
        <v>48</v>
      </c>
      <c r="F49">
        <f t="shared" si="1"/>
        <v>68.783917906010899</v>
      </c>
      <c r="G49">
        <f t="shared" si="2"/>
        <v>7.8854448410780389</v>
      </c>
      <c r="H49">
        <f t="shared" si="3"/>
        <v>5.4239179060108897</v>
      </c>
      <c r="I49">
        <f t="shared" si="4"/>
        <v>374.25033551475138</v>
      </c>
      <c r="J49">
        <f t="shared" si="5"/>
        <v>5.346433364496448E-2</v>
      </c>
      <c r="K49">
        <f t="shared" si="0"/>
        <v>2225.7496644852486</v>
      </c>
    </row>
    <row r="50" spans="5:11">
      <c r="E50">
        <v>49</v>
      </c>
      <c r="F50">
        <f t="shared" si="1"/>
        <v>68.730453572365931</v>
      </c>
      <c r="G50">
        <f t="shared" si="2"/>
        <v>7.8137903843620116</v>
      </c>
      <c r="H50">
        <f t="shared" si="3"/>
        <v>5.3704535723659257</v>
      </c>
      <c r="I50">
        <f t="shared" si="4"/>
        <v>370.56129649324885</v>
      </c>
      <c r="J50">
        <f t="shared" si="5"/>
        <v>5.2937328070464119E-2</v>
      </c>
      <c r="K50">
        <f t="shared" si="0"/>
        <v>2229.4387035067512</v>
      </c>
    </row>
    <row r="51" spans="5:11">
      <c r="E51">
        <v>50</v>
      </c>
      <c r="F51">
        <f t="shared" si="1"/>
        <v>68.677516244295461</v>
      </c>
      <c r="G51">
        <f t="shared" si="2"/>
        <v>7.7427323163236101</v>
      </c>
      <c r="H51">
        <f t="shared" si="3"/>
        <v>5.3175162442954615</v>
      </c>
      <c r="I51">
        <f t="shared" si="4"/>
        <v>366.90862085638685</v>
      </c>
      <c r="J51">
        <f t="shared" si="5"/>
        <v>5.2415517265198122E-2</v>
      </c>
      <c r="K51">
        <f t="shared" si="0"/>
        <v>2233.0913791436133</v>
      </c>
    </row>
    <row r="52" spans="5:11">
      <c r="E52">
        <v>51</v>
      </c>
      <c r="F52">
        <f t="shared" si="1"/>
        <v>68.625100727030258</v>
      </c>
      <c r="G52">
        <f t="shared" si="2"/>
        <v>7.6722666651860072</v>
      </c>
      <c r="H52">
        <f t="shared" si="3"/>
        <v>5.265100727030263</v>
      </c>
      <c r="I52">
        <f t="shared" si="4"/>
        <v>363.29195016508817</v>
      </c>
      <c r="J52">
        <f t="shared" si="5"/>
        <v>5.1898850023584027E-2</v>
      </c>
      <c r="K52">
        <f t="shared" si="0"/>
        <v>2236.7080498349119</v>
      </c>
    </row>
    <row r="53" spans="5:11">
      <c r="E53">
        <v>52</v>
      </c>
      <c r="F53">
        <f t="shared" si="1"/>
        <v>68.573201877006667</v>
      </c>
      <c r="G53">
        <f t="shared" si="2"/>
        <v>7.6023894674731833</v>
      </c>
      <c r="H53">
        <f t="shared" si="3"/>
        <v>5.2132018770066786</v>
      </c>
      <c r="I53">
        <f t="shared" si="4"/>
        <v>359.71092951346083</v>
      </c>
      <c r="J53">
        <f t="shared" si="5"/>
        <v>5.1387275644780121E-2</v>
      </c>
      <c r="K53">
        <f t="shared" si="0"/>
        <v>2240.289070486539</v>
      </c>
    </row>
    <row r="54" spans="5:11">
      <c r="E54">
        <v>53</v>
      </c>
      <c r="F54">
        <f t="shared" si="1"/>
        <v>68.521814601361882</v>
      </c>
      <c r="G54">
        <f t="shared" si="2"/>
        <v>7.5330967683674075</v>
      </c>
      <c r="H54">
        <f t="shared" si="3"/>
        <v>5.1618146013618986</v>
      </c>
      <c r="I54">
        <f t="shared" si="4"/>
        <v>356.16520749397102</v>
      </c>
      <c r="J54">
        <f t="shared" si="5"/>
        <v>5.0880743927710144E-2</v>
      </c>
      <c r="K54">
        <f t="shared" si="0"/>
        <v>2243.8347925060289</v>
      </c>
    </row>
    <row r="55" spans="5:11">
      <c r="E55">
        <v>54</v>
      </c>
      <c r="F55">
        <f t="shared" si="1"/>
        <v>68.470933857434176</v>
      </c>
      <c r="G55">
        <f t="shared" si="2"/>
        <v>7.464384622058537</v>
      </c>
      <c r="H55">
        <f t="shared" si="3"/>
        <v>5.1109338574341887</v>
      </c>
      <c r="I55">
        <f t="shared" si="4"/>
        <v>352.65443616295903</v>
      </c>
      <c r="J55">
        <f t="shared" si="5"/>
        <v>5.0379205166137003E-2</v>
      </c>
      <c r="K55">
        <f t="shared" si="0"/>
        <v>2247.345563837041</v>
      </c>
    </row>
    <row r="56" spans="5:11">
      <c r="E56">
        <v>55</v>
      </c>
      <c r="F56">
        <f t="shared" si="1"/>
        <v>68.420554652268038</v>
      </c>
      <c r="G56">
        <f t="shared" si="2"/>
        <v>7.3962490920852275</v>
      </c>
      <c r="H56">
        <f t="shared" si="3"/>
        <v>5.0605546522680518</v>
      </c>
      <c r="I56">
        <f t="shared" si="4"/>
        <v>349.17827100649555</v>
      </c>
      <c r="J56">
        <f t="shared" si="5"/>
        <v>4.9882610143785082E-2</v>
      </c>
      <c r="K56">
        <f t="shared" si="0"/>
        <v>2250.8217289935046</v>
      </c>
    </row>
    <row r="57" spans="5:11">
      <c r="E57">
        <v>56</v>
      </c>
      <c r="F57">
        <f t="shared" si="1"/>
        <v>68.370672042124255</v>
      </c>
      <c r="G57">
        <f t="shared" si="2"/>
        <v>7.3286862516681301</v>
      </c>
      <c r="H57">
        <f t="shared" si="3"/>
        <v>5.0106720421242663</v>
      </c>
      <c r="I57">
        <f t="shared" si="4"/>
        <v>345.73637090657439</v>
      </c>
      <c r="J57">
        <f t="shared" si="5"/>
        <v>4.9390910129510628E-2</v>
      </c>
      <c r="K57">
        <f t="shared" si="0"/>
        <v>2254.2636290934256</v>
      </c>
    </row>
    <row r="58" spans="5:11">
      <c r="E58">
        <v>57</v>
      </c>
      <c r="F58">
        <f t="shared" si="1"/>
        <v>68.321281131994738</v>
      </c>
      <c r="G58">
        <f t="shared" si="2"/>
        <v>7.2616921840351676</v>
      </c>
      <c r="H58">
        <f t="shared" si="3"/>
        <v>4.9612811319947561</v>
      </c>
      <c r="I58">
        <f t="shared" si="4"/>
        <v>342.32839810763818</v>
      </c>
      <c r="J58">
        <f t="shared" si="5"/>
        <v>4.8904056872519738E-2</v>
      </c>
      <c r="K58">
        <f t="shared" si="0"/>
        <v>2257.6716018923617</v>
      </c>
    </row>
    <row r="59" spans="5:11">
      <c r="E59">
        <v>58</v>
      </c>
      <c r="F59">
        <f t="shared" si="1"/>
        <v>68.272377075122222</v>
      </c>
      <c r="G59">
        <f t="shared" si="2"/>
        <v>7.1952629827389716</v>
      </c>
      <c r="H59">
        <f t="shared" si="3"/>
        <v>4.9123770751222366</v>
      </c>
      <c r="I59">
        <f t="shared" si="4"/>
        <v>338.9540181834343</v>
      </c>
      <c r="J59">
        <f t="shared" si="5"/>
        <v>4.8422002597633469E-2</v>
      </c>
      <c r="K59">
        <f t="shared" si="0"/>
        <v>2261.0459818165655</v>
      </c>
    </row>
    <row r="60" spans="5:11">
      <c r="E60">
        <v>59</v>
      </c>
      <c r="F60">
        <f t="shared" si="1"/>
        <v>68.223955072524589</v>
      </c>
      <c r="G60">
        <f t="shared" si="2"/>
        <v>7.1293947519665766</v>
      </c>
      <c r="H60">
        <f t="shared" si="3"/>
        <v>4.863955072524603</v>
      </c>
      <c r="I60">
        <f t="shared" si="4"/>
        <v>335.61290000419763</v>
      </c>
      <c r="J60">
        <f t="shared" si="5"/>
        <v>4.7944700000599659E-2</v>
      </c>
      <c r="K60">
        <f t="shared" si="0"/>
        <v>2264.3870999958026</v>
      </c>
    </row>
    <row r="61" spans="5:11">
      <c r="E61">
        <v>60</v>
      </c>
      <c r="F61">
        <f t="shared" si="1"/>
        <v>68.17601037252399</v>
      </c>
      <c r="G61">
        <f t="shared" si="2"/>
        <v>7.0640836068414634</v>
      </c>
      <c r="H61">
        <f t="shared" si="3"/>
        <v>4.8160103725240031</v>
      </c>
      <c r="I61">
        <f t="shared" si="4"/>
        <v>332.30471570415619</v>
      </c>
      <c r="J61">
        <f t="shared" si="5"/>
        <v>4.7472102243450887E-2</v>
      </c>
      <c r="K61">
        <f t="shared" si="0"/>
        <v>2267.695284295844</v>
      </c>
    </row>
    <row r="62" spans="5:11">
      <c r="E62">
        <v>61</v>
      </c>
      <c r="F62">
        <f t="shared" si="1"/>
        <v>68.128538270280544</v>
      </c>
      <c r="G62">
        <f t="shared" si="2"/>
        <v>6.9993256737180198</v>
      </c>
      <c r="H62">
        <f t="shared" si="3"/>
        <v>4.7685382702805521</v>
      </c>
      <c r="I62">
        <f t="shared" si="4"/>
        <v>329.02914064935811</v>
      </c>
      <c r="J62">
        <f t="shared" si="5"/>
        <v>4.70041629499083E-2</v>
      </c>
      <c r="K62">
        <f t="shared" si="0"/>
        <v>2270.9708593506421</v>
      </c>
    </row>
    <row r="63" spans="5:11">
      <c r="E63">
        <v>62</v>
      </c>
      <c r="F63">
        <f t="shared" si="1"/>
        <v>68.08153410733064</v>
      </c>
      <c r="G63">
        <f t="shared" si="2"/>
        <v>6.9351170904685233</v>
      </c>
      <c r="H63">
        <f t="shared" si="3"/>
        <v>4.721534107330644</v>
      </c>
      <c r="I63">
        <f t="shared" si="4"/>
        <v>325.78585340581446</v>
      </c>
      <c r="J63">
        <f t="shared" si="5"/>
        <v>4.6540836200830639E-2</v>
      </c>
      <c r="K63">
        <f t="shared" si="0"/>
        <v>2274.2141465941854</v>
      </c>
    </row>
    <row r="64" spans="5:11">
      <c r="E64">
        <v>63</v>
      </c>
      <c r="F64">
        <f t="shared" si="1"/>
        <v>68.034993271129807</v>
      </c>
      <c r="G64">
        <f t="shared" si="2"/>
        <v>6.871454006762745</v>
      </c>
      <c r="H64">
        <f t="shared" si="3"/>
        <v>4.6749932711298134</v>
      </c>
      <c r="I64">
        <f t="shared" si="4"/>
        <v>322.57453570795712</v>
      </c>
      <c r="J64">
        <f t="shared" si="5"/>
        <v>4.6082076529708159E-2</v>
      </c>
      <c r="K64">
        <f t="shared" si="0"/>
        <v>2277.4254642920428</v>
      </c>
    </row>
    <row r="65" spans="5:11">
      <c r="E65">
        <v>64</v>
      </c>
      <c r="F65">
        <f t="shared" si="1"/>
        <v>67.988911194600092</v>
      </c>
      <c r="G65">
        <f t="shared" si="2"/>
        <v>6.8083325843402376</v>
      </c>
      <c r="H65">
        <f t="shared" si="3"/>
        <v>4.6289111946001054</v>
      </c>
      <c r="I65">
        <f t="shared" si="4"/>
        <v>319.39487242740728</v>
      </c>
      <c r="J65">
        <f t="shared" si="5"/>
        <v>4.562783891820104E-2</v>
      </c>
      <c r="K65">
        <f t="shared" si="0"/>
        <v>2280.6051275725927</v>
      </c>
    </row>
    <row r="66" spans="5:11">
      <c r="E66">
        <v>65</v>
      </c>
      <c r="F66">
        <f t="shared" si="1"/>
        <v>67.943283355681885</v>
      </c>
      <c r="G66">
        <f t="shared" si="2"/>
        <v>6.7457489972754132</v>
      </c>
      <c r="H66">
        <f t="shared" si="3"/>
        <v>4.5832833556819041</v>
      </c>
      <c r="I66">
        <f t="shared" si="4"/>
        <v>316.24655154205141</v>
      </c>
      <c r="J66">
        <f t="shared" si="5"/>
        <v>4.5178078791721629E-2</v>
      </c>
      <c r="K66">
        <f t="shared" si="0"/>
        <v>2283.7534484579487</v>
      </c>
    </row>
    <row r="67" spans="5:11">
      <c r="E67">
        <v>66</v>
      </c>
      <c r="F67">
        <f t="shared" si="1"/>
        <v>67.898105276890163</v>
      </c>
      <c r="G67">
        <f t="shared" si="2"/>
        <v>6.6836994322355183</v>
      </c>
      <c r="H67">
        <f t="shared" si="3"/>
        <v>4.5381052768901826</v>
      </c>
      <c r="I67">
        <f t="shared" si="4"/>
        <v>313.12926410542258</v>
      </c>
      <c r="J67">
        <f t="shared" si="5"/>
        <v>4.473275201506037E-2</v>
      </c>
      <c r="K67">
        <f t="shared" ref="K67:K130" si="6">$C$3-I67</f>
        <v>2286.8707358945776</v>
      </c>
    </row>
    <row r="68" spans="5:11">
      <c r="E68">
        <v>67</v>
      </c>
      <c r="F68">
        <f t="shared" ref="F68:F131" si="7">F67-J67</f>
        <v>67.853372524875098</v>
      </c>
      <c r="G68">
        <f t="shared" ref="G68:G131" si="8">H68/F68*100</f>
        <v>6.6221800887315485</v>
      </c>
      <c r="H68">
        <f t="shared" ref="H68:H131" si="9">H67-J67</f>
        <v>4.493372524875122</v>
      </c>
      <c r="I68">
        <f t="shared" ref="I68:I131" si="10">H68*69</f>
        <v>310.04270421638341</v>
      </c>
      <c r="J68">
        <f t="shared" ref="J68:J131" si="11">I68/7000</f>
        <v>4.4291814888054774E-2</v>
      </c>
      <c r="K68">
        <f t="shared" si="6"/>
        <v>2289.9572957836167</v>
      </c>
    </row>
    <row r="69" spans="5:11">
      <c r="E69">
        <v>68</v>
      </c>
      <c r="F69">
        <f t="shared" si="7"/>
        <v>67.809080709987043</v>
      </c>
      <c r="G69">
        <f t="shared" si="8"/>
        <v>6.5611871793622445</v>
      </c>
      <c r="H69">
        <f t="shared" si="9"/>
        <v>4.4490807099870668</v>
      </c>
      <c r="I69">
        <f t="shared" si="10"/>
        <v>306.98656898910764</v>
      </c>
      <c r="J69">
        <f t="shared" si="11"/>
        <v>4.3855224141301094E-2</v>
      </c>
      <c r="K69">
        <f t="shared" si="6"/>
        <v>2293.0134310108924</v>
      </c>
    </row>
    <row r="70" spans="5:11">
      <c r="E70">
        <v>69</v>
      </c>
      <c r="F70">
        <f t="shared" si="7"/>
        <v>67.765225485845747</v>
      </c>
      <c r="G70">
        <f t="shared" si="8"/>
        <v>6.5007169300512313</v>
      </c>
      <c r="H70">
        <f t="shared" si="9"/>
        <v>4.405225485845766</v>
      </c>
      <c r="I70">
        <f t="shared" si="10"/>
        <v>303.96055852335786</v>
      </c>
      <c r="J70">
        <f t="shared" si="11"/>
        <v>4.3422936931908268E-2</v>
      </c>
      <c r="K70">
        <f t="shared" si="6"/>
        <v>2296.039441476642</v>
      </c>
    </row>
    <row r="71" spans="5:11">
      <c r="E71">
        <v>70</v>
      </c>
      <c r="F71">
        <f t="shared" si="7"/>
        <v>67.721802548913843</v>
      </c>
      <c r="G71">
        <f t="shared" si="8"/>
        <v>6.4407655802773887</v>
      </c>
      <c r="H71">
        <f t="shared" si="9"/>
        <v>4.3618025489138574</v>
      </c>
      <c r="I71">
        <f t="shared" si="10"/>
        <v>300.96437587505613</v>
      </c>
      <c r="J71">
        <f t="shared" si="11"/>
        <v>4.2994910839293736E-2</v>
      </c>
      <c r="K71">
        <f t="shared" si="6"/>
        <v>2299.0356241249438</v>
      </c>
    </row>
    <row r="72" spans="5:11">
      <c r="E72">
        <v>71</v>
      </c>
      <c r="F72">
        <f t="shared" si="7"/>
        <v>67.678807638074545</v>
      </c>
      <c r="G72">
        <f t="shared" si="8"/>
        <v>6.3813293832985636</v>
      </c>
      <c r="H72">
        <f t="shared" si="9"/>
        <v>4.3188076380745635</v>
      </c>
      <c r="I72">
        <f t="shared" si="10"/>
        <v>297.99772702714489</v>
      </c>
      <c r="J72">
        <f t="shared" si="11"/>
        <v>4.2571103861020698E-2</v>
      </c>
      <c r="K72">
        <f t="shared" si="6"/>
        <v>2302.0022729728553</v>
      </c>
    </row>
    <row r="73" spans="5:11">
      <c r="E73">
        <v>72</v>
      </c>
      <c r="F73">
        <f t="shared" si="7"/>
        <v>67.636236534213523</v>
      </c>
      <c r="G73">
        <f t="shared" si="8"/>
        <v>6.3224046063686963</v>
      </c>
      <c r="H73">
        <f t="shared" si="9"/>
        <v>4.2762365342135427</v>
      </c>
      <c r="I73">
        <f t="shared" si="10"/>
        <v>295.06032086073446</v>
      </c>
      <c r="J73">
        <f t="shared" si="11"/>
        <v>4.2151474408676351E-2</v>
      </c>
      <c r="K73">
        <f t="shared" si="6"/>
        <v>2304.9396791392655</v>
      </c>
    </row>
    <row r="74" spans="5:11">
      <c r="E74">
        <v>73</v>
      </c>
      <c r="F74">
        <f t="shared" si="7"/>
        <v>67.594085059804854</v>
      </c>
      <c r="G74">
        <f t="shared" si="8"/>
        <v>6.2639875309484516</v>
      </c>
      <c r="H74">
        <f t="shared" si="9"/>
        <v>4.2340850598048663</v>
      </c>
      <c r="I74">
        <f t="shared" si="10"/>
        <v>292.15186912653576</v>
      </c>
      <c r="J74">
        <f t="shared" si="11"/>
        <v>4.1735981303790824E-2</v>
      </c>
      <c r="K74">
        <f t="shared" si="6"/>
        <v>2307.8481308734645</v>
      </c>
    </row>
    <row r="75" spans="5:11">
      <c r="E75">
        <v>74</v>
      </c>
      <c r="F75">
        <f t="shared" si="7"/>
        <v>67.552349078501067</v>
      </c>
      <c r="G75">
        <f t="shared" si="8"/>
        <v>6.206074452909462</v>
      </c>
      <c r="H75">
        <f t="shared" si="9"/>
        <v>4.1923490785010751</v>
      </c>
      <c r="I75">
        <f t="shared" si="10"/>
        <v>289.27208641657415</v>
      </c>
      <c r="J75">
        <f t="shared" si="11"/>
        <v>4.132458377379631E-2</v>
      </c>
      <c r="K75">
        <f t="shared" si="6"/>
        <v>2310.727913583426</v>
      </c>
    </row>
    <row r="76" spans="5:11">
      <c r="E76">
        <v>75</v>
      </c>
      <c r="F76">
        <f t="shared" si="7"/>
        <v>67.511024494727266</v>
      </c>
      <c r="G76">
        <f t="shared" si="8"/>
        <v>6.14866168273225</v>
      </c>
      <c r="H76">
        <f t="shared" si="9"/>
        <v>4.1510244947272792</v>
      </c>
      <c r="I76">
        <f t="shared" si="10"/>
        <v>286.42069013618226</v>
      </c>
      <c r="J76">
        <f t="shared" si="11"/>
        <v>4.091724144802604E-2</v>
      </c>
      <c r="K76">
        <f t="shared" si="6"/>
        <v>2313.5793098638178</v>
      </c>
    </row>
    <row r="77" spans="5:11">
      <c r="E77">
        <v>76</v>
      </c>
      <c r="F77">
        <f t="shared" si="7"/>
        <v>67.470107253279238</v>
      </c>
      <c r="G77">
        <f t="shared" si="8"/>
        <v>6.0917455456979281</v>
      </c>
      <c r="H77">
        <f t="shared" si="9"/>
        <v>4.1101072532792529</v>
      </c>
      <c r="I77">
        <f t="shared" si="10"/>
        <v>283.59740047626843</v>
      </c>
      <c r="J77">
        <f t="shared" si="11"/>
        <v>4.0513914353752636E-2</v>
      </c>
      <c r="K77">
        <f t="shared" si="6"/>
        <v>2316.4025995237316</v>
      </c>
    </row>
    <row r="78" spans="5:11">
      <c r="E78">
        <v>77</v>
      </c>
      <c r="F78">
        <f t="shared" si="7"/>
        <v>67.429593338925486</v>
      </c>
      <c r="G78">
        <f t="shared" si="8"/>
        <v>6.0353223820737796</v>
      </c>
      <c r="H78">
        <f t="shared" si="9"/>
        <v>4.0695933389255003</v>
      </c>
      <c r="I78">
        <f t="shared" si="10"/>
        <v>280.80194038585955</v>
      </c>
      <c r="J78">
        <f t="shared" si="11"/>
        <v>4.0114562912265651E-2</v>
      </c>
      <c r="K78">
        <f t="shared" si="6"/>
        <v>2319.1980596141402</v>
      </c>
    </row>
    <row r="79" spans="5:11">
      <c r="E79">
        <v>78</v>
      </c>
      <c r="F79">
        <f t="shared" si="7"/>
        <v>67.38947877601322</v>
      </c>
      <c r="G79">
        <f t="shared" si="8"/>
        <v>5.9793885472927828</v>
      </c>
      <c r="H79">
        <f t="shared" si="9"/>
        <v>4.0294787760132351</v>
      </c>
      <c r="I79">
        <f t="shared" si="10"/>
        <v>278.03403554491319</v>
      </c>
      <c r="J79">
        <f t="shared" si="11"/>
        <v>3.9719147934987598E-2</v>
      </c>
      <c r="K79">
        <f t="shared" si="6"/>
        <v>2321.9659644550866</v>
      </c>
    </row>
    <row r="80" spans="5:11">
      <c r="E80">
        <v>79</v>
      </c>
      <c r="F80">
        <f t="shared" si="7"/>
        <v>67.349759628078232</v>
      </c>
      <c r="G80">
        <f t="shared" si="8"/>
        <v>5.9239404121271866</v>
      </c>
      <c r="H80">
        <f t="shared" si="9"/>
        <v>3.9897596280782475</v>
      </c>
      <c r="I80">
        <f t="shared" si="10"/>
        <v>275.2934143373991</v>
      </c>
      <c r="J80">
        <f t="shared" si="11"/>
        <v>3.9327630619628441E-2</v>
      </c>
      <c r="K80">
        <f t="shared" si="6"/>
        <v>2324.7065856626009</v>
      </c>
    </row>
    <row r="81" spans="5:11">
      <c r="E81">
        <v>80</v>
      </c>
      <c r="F81">
        <f t="shared" si="7"/>
        <v>67.310431997458608</v>
      </c>
      <c r="G81">
        <f t="shared" si="8"/>
        <v>5.8689743628562248</v>
      </c>
      <c r="H81">
        <f t="shared" si="9"/>
        <v>3.9504319974586188</v>
      </c>
      <c r="I81">
        <f t="shared" si="10"/>
        <v>272.57980782464472</v>
      </c>
      <c r="J81">
        <f t="shared" si="11"/>
        <v>3.8939972546377814E-2</v>
      </c>
      <c r="K81">
        <f t="shared" si="6"/>
        <v>2327.4201921753552</v>
      </c>
    </row>
    <row r="82" spans="5:11">
      <c r="E82">
        <v>81</v>
      </c>
      <c r="F82">
        <f t="shared" si="7"/>
        <v>67.271492024912234</v>
      </c>
      <c r="G82">
        <f t="shared" si="8"/>
        <v>5.8144868014280444</v>
      </c>
      <c r="H82">
        <f t="shared" si="9"/>
        <v>3.9114920249122411</v>
      </c>
      <c r="I82">
        <f t="shared" si="10"/>
        <v>269.89294971894464</v>
      </c>
      <c r="J82">
        <f t="shared" si="11"/>
        <v>3.8556135674134948E-2</v>
      </c>
      <c r="K82">
        <f t="shared" si="6"/>
        <v>2330.1070502810553</v>
      </c>
    </row>
    <row r="83" spans="5:11">
      <c r="E83">
        <v>82</v>
      </c>
      <c r="F83">
        <f t="shared" si="7"/>
        <v>67.232935889238092</v>
      </c>
      <c r="G83">
        <f t="shared" si="8"/>
        <v>5.7604741456159489</v>
      </c>
      <c r="H83">
        <f t="shared" si="9"/>
        <v>3.8729358892381063</v>
      </c>
      <c r="I83">
        <f t="shared" si="10"/>
        <v>267.23257635742931</v>
      </c>
      <c r="J83">
        <f t="shared" si="11"/>
        <v>3.8176082336775614E-2</v>
      </c>
      <c r="K83">
        <f t="shared" si="6"/>
        <v>2332.7674236425705</v>
      </c>
    </row>
    <row r="84" spans="5:11">
      <c r="E84">
        <v>83</v>
      </c>
      <c r="F84">
        <f t="shared" si="7"/>
        <v>67.194759806901317</v>
      </c>
      <c r="G84">
        <f t="shared" si="8"/>
        <v>5.7069328291690349</v>
      </c>
      <c r="H84">
        <f t="shared" si="9"/>
        <v>3.8347598069013307</v>
      </c>
      <c r="I84">
        <f t="shared" si="10"/>
        <v>264.59842667619182</v>
      </c>
      <c r="J84">
        <f t="shared" si="11"/>
        <v>3.7799775239455977E-2</v>
      </c>
      <c r="K84">
        <f t="shared" si="6"/>
        <v>2335.4015733238084</v>
      </c>
    </row>
    <row r="85" spans="5:11">
      <c r="E85">
        <v>84</v>
      </c>
      <c r="F85">
        <f t="shared" si="7"/>
        <v>67.156960031661868</v>
      </c>
      <c r="G85">
        <f t="shared" si="8"/>
        <v>5.6538593019573211</v>
      </c>
      <c r="H85">
        <f t="shared" si="9"/>
        <v>3.7969600316618748</v>
      </c>
      <c r="I85">
        <f t="shared" si="10"/>
        <v>261.99024218466934</v>
      </c>
      <c r="J85">
        <f t="shared" si="11"/>
        <v>3.7427177454952762E-2</v>
      </c>
      <c r="K85">
        <f t="shared" si="6"/>
        <v>2338.0097578153309</v>
      </c>
    </row>
    <row r="86" spans="5:11">
      <c r="E86">
        <v>85</v>
      </c>
      <c r="F86">
        <f t="shared" si="7"/>
        <v>67.119532854206909</v>
      </c>
      <c r="G86">
        <f t="shared" si="8"/>
        <v>5.6012500301114398</v>
      </c>
      <c r="H86">
        <f t="shared" si="9"/>
        <v>3.7595328542069222</v>
      </c>
      <c r="I86">
        <f t="shared" si="10"/>
        <v>259.40776694027761</v>
      </c>
      <c r="J86">
        <f t="shared" si="11"/>
        <v>3.7058252420039656E-2</v>
      </c>
      <c r="K86">
        <f t="shared" si="6"/>
        <v>2340.5922330597223</v>
      </c>
    </row>
    <row r="87" spans="5:11">
      <c r="E87">
        <v>86</v>
      </c>
      <c r="F87">
        <f t="shared" si="7"/>
        <v>67.08247460178687</v>
      </c>
      <c r="G87">
        <f t="shared" si="8"/>
        <v>5.5491014961569824</v>
      </c>
      <c r="H87">
        <f t="shared" si="9"/>
        <v>3.7224746017868826</v>
      </c>
      <c r="I87">
        <f t="shared" si="10"/>
        <v>256.8507475232949</v>
      </c>
      <c r="J87">
        <f t="shared" si="11"/>
        <v>3.6692963931899268E-2</v>
      </c>
      <c r="K87">
        <f t="shared" si="6"/>
        <v>2343.149252476705</v>
      </c>
    </row>
    <row r="88" spans="5:11">
      <c r="E88">
        <v>87</v>
      </c>
      <c r="F88">
        <f t="shared" si="7"/>
        <v>67.045781637854972</v>
      </c>
      <c r="G88">
        <f t="shared" si="8"/>
        <v>5.4974101991435962</v>
      </c>
      <c r="H88">
        <f t="shared" si="9"/>
        <v>3.6857816378549835</v>
      </c>
      <c r="I88">
        <f t="shared" si="10"/>
        <v>254.31893301199386</v>
      </c>
      <c r="J88">
        <f t="shared" si="11"/>
        <v>3.6331276144570553E-2</v>
      </c>
      <c r="K88">
        <f t="shared" si="6"/>
        <v>2345.681066988006</v>
      </c>
    </row>
    <row r="89" spans="5:11">
      <c r="E89">
        <v>88</v>
      </c>
      <c r="F89">
        <f t="shared" si="7"/>
        <v>67.009450361710407</v>
      </c>
      <c r="G89">
        <f t="shared" si="8"/>
        <v>5.4461726547689011</v>
      </c>
      <c r="H89">
        <f t="shared" si="9"/>
        <v>3.649450361710413</v>
      </c>
      <c r="I89">
        <f t="shared" si="10"/>
        <v>251.81207495801851</v>
      </c>
      <c r="J89">
        <f t="shared" si="11"/>
        <v>3.5973153565431217E-2</v>
      </c>
      <c r="K89">
        <f t="shared" si="6"/>
        <v>2348.1879250419815</v>
      </c>
    </row>
    <row r="90" spans="5:11">
      <c r="E90">
        <v>89</v>
      </c>
      <c r="F90">
        <f t="shared" si="7"/>
        <v>66.973477208144971</v>
      </c>
      <c r="G90">
        <f t="shared" si="8"/>
        <v>5.395385395497323</v>
      </c>
      <c r="H90">
        <f t="shared" si="9"/>
        <v>3.6134772081449817</v>
      </c>
      <c r="I90">
        <f t="shared" si="10"/>
        <v>249.32992736200373</v>
      </c>
      <c r="J90">
        <f t="shared" si="11"/>
        <v>3.561856105171482E-2</v>
      </c>
      <c r="K90">
        <f t="shared" si="6"/>
        <v>2350.6700726379963</v>
      </c>
    </row>
    <row r="91" spans="5:11">
      <c r="E91">
        <v>90</v>
      </c>
      <c r="F91">
        <f t="shared" si="7"/>
        <v>66.93785864709325</v>
      </c>
      <c r="G91">
        <f t="shared" si="8"/>
        <v>5.3450449706739072</v>
      </c>
      <c r="H91">
        <f t="shared" si="9"/>
        <v>3.577858647093267</v>
      </c>
      <c r="I91">
        <f t="shared" si="10"/>
        <v>246.87224664943543</v>
      </c>
      <c r="J91">
        <f t="shared" si="11"/>
        <v>3.5267463807062201E-2</v>
      </c>
      <c r="K91">
        <f t="shared" si="6"/>
        <v>2353.1277533505645</v>
      </c>
    </row>
    <row r="92" spans="5:11">
      <c r="E92">
        <v>91</v>
      </c>
      <c r="F92">
        <f t="shared" si="7"/>
        <v>66.902591183286191</v>
      </c>
      <c r="G92">
        <f t="shared" si="8"/>
        <v>5.2951479466332323</v>
      </c>
      <c r="H92">
        <f t="shared" si="9"/>
        <v>3.5425911832862047</v>
      </c>
      <c r="I92">
        <f t="shared" si="10"/>
        <v>244.43879164674811</v>
      </c>
      <c r="J92">
        <f t="shared" si="11"/>
        <v>3.4919827378106873E-2</v>
      </c>
      <c r="K92">
        <f t="shared" si="6"/>
        <v>2355.5612083532519</v>
      </c>
    </row>
    <row r="93" spans="5:11">
      <c r="E93">
        <v>92</v>
      </c>
      <c r="F93">
        <f t="shared" si="7"/>
        <v>66.867671355908087</v>
      </c>
      <c r="G93">
        <f t="shared" si="8"/>
        <v>5.2456909068034685</v>
      </c>
      <c r="H93">
        <f t="shared" si="9"/>
        <v>3.5076713559080979</v>
      </c>
      <c r="I93">
        <f t="shared" si="10"/>
        <v>242.02932355765876</v>
      </c>
      <c r="J93">
        <f t="shared" si="11"/>
        <v>3.4575617651094105E-2</v>
      </c>
      <c r="K93">
        <f t="shared" si="6"/>
        <v>2357.9706764423413</v>
      </c>
    </row>
    <row r="94" spans="5:11">
      <c r="E94">
        <v>93</v>
      </c>
      <c r="F94">
        <f t="shared" si="7"/>
        <v>66.833095738256986</v>
      </c>
      <c r="G94">
        <f t="shared" si="8"/>
        <v>5.1966704518056828</v>
      </c>
      <c r="H94">
        <f t="shared" si="9"/>
        <v>3.4730957382570038</v>
      </c>
      <c r="I94">
        <f t="shared" si="10"/>
        <v>239.64360593973325</v>
      </c>
      <c r="J94">
        <f t="shared" si="11"/>
        <v>3.4234800848533323E-2</v>
      </c>
      <c r="K94">
        <f t="shared" si="6"/>
        <v>2360.3563940602667</v>
      </c>
    </row>
    <row r="95" spans="5:11">
      <c r="E95">
        <v>94</v>
      </c>
      <c r="F95">
        <f t="shared" si="7"/>
        <v>66.798860937408449</v>
      </c>
      <c r="G95">
        <f t="shared" si="8"/>
        <v>5.1480831995484708</v>
      </c>
      <c r="H95">
        <f t="shared" si="9"/>
        <v>3.4388609374084704</v>
      </c>
      <c r="I95">
        <f t="shared" si="10"/>
        <v>237.28140468118445</v>
      </c>
      <c r="J95">
        <f t="shared" si="11"/>
        <v>3.3897343525883493E-2</v>
      </c>
      <c r="K95">
        <f t="shared" si="6"/>
        <v>2362.7185953188155</v>
      </c>
    </row>
    <row r="96" spans="5:11">
      <c r="E96">
        <v>95</v>
      </c>
      <c r="F96">
        <f t="shared" si="7"/>
        <v>66.76496359388257</v>
      </c>
      <c r="G96">
        <f t="shared" si="8"/>
        <v>5.0999257853179918</v>
      </c>
      <c r="H96">
        <f t="shared" si="9"/>
        <v>3.4049635938825871</v>
      </c>
      <c r="I96">
        <f t="shared" si="10"/>
        <v>234.94248797789851</v>
      </c>
      <c r="J96">
        <f t="shared" si="11"/>
        <v>3.3563212568271217E-2</v>
      </c>
      <c r="K96">
        <f t="shared" si="6"/>
        <v>2365.0575120221015</v>
      </c>
    </row>
    <row r="97" spans="5:11">
      <c r="E97">
        <v>96</v>
      </c>
      <c r="F97">
        <f t="shared" si="7"/>
        <v>66.731400381314302</v>
      </c>
      <c r="G97">
        <f t="shared" si="8"/>
        <v>5.0521948618634918</v>
      </c>
      <c r="H97">
        <f t="shared" si="9"/>
        <v>3.3714003813143156</v>
      </c>
      <c r="I97">
        <f t="shared" si="10"/>
        <v>232.62662631068778</v>
      </c>
      <c r="J97">
        <f t="shared" si="11"/>
        <v>3.3232375187241113E-2</v>
      </c>
      <c r="K97">
        <f t="shared" si="6"/>
        <v>2367.3733736893123</v>
      </c>
    </row>
    <row r="98" spans="5:11">
      <c r="E98">
        <v>97</v>
      </c>
      <c r="F98">
        <f t="shared" si="7"/>
        <v>66.698168006127062</v>
      </c>
      <c r="G98">
        <f t="shared" si="8"/>
        <v>5.0048870994783874</v>
      </c>
      <c r="H98">
        <f t="shared" si="9"/>
        <v>3.3381680061270744</v>
      </c>
      <c r="I98">
        <f t="shared" si="10"/>
        <v>230.33359242276813</v>
      </c>
      <c r="J98">
        <f t="shared" si="11"/>
        <v>3.2904798917538308E-2</v>
      </c>
      <c r="K98">
        <f t="shared" si="6"/>
        <v>2369.6664075772319</v>
      </c>
    </row>
    <row r="99" spans="5:11">
      <c r="E99">
        <v>98</v>
      </c>
      <c r="F99">
        <f t="shared" si="7"/>
        <v>66.66526320720952</v>
      </c>
      <c r="G99">
        <f t="shared" si="8"/>
        <v>4.9579991860769983</v>
      </c>
      <c r="H99">
        <f t="shared" si="9"/>
        <v>3.3052632072095363</v>
      </c>
      <c r="I99">
        <f t="shared" si="10"/>
        <v>228.06316129745801</v>
      </c>
      <c r="J99">
        <f t="shared" si="11"/>
        <v>3.2580451613922576E-2</v>
      </c>
      <c r="K99">
        <f t="shared" si="6"/>
        <v>2371.936838702542</v>
      </c>
    </row>
    <row r="100" spans="5:11">
      <c r="E100">
        <v>99</v>
      </c>
      <c r="F100">
        <f t="shared" si="7"/>
        <v>66.632682755595596</v>
      </c>
      <c r="G100">
        <f t="shared" si="8"/>
        <v>4.9115278272669949</v>
      </c>
      <c r="H100">
        <f t="shared" si="9"/>
        <v>3.2726827555956137</v>
      </c>
      <c r="I100">
        <f t="shared" si="10"/>
        <v>225.81511013609736</v>
      </c>
      <c r="J100">
        <f t="shared" si="11"/>
        <v>3.2259301448013908E-2</v>
      </c>
      <c r="K100">
        <f t="shared" si="6"/>
        <v>2374.1848898639028</v>
      </c>
    </row>
    <row r="101" spans="5:11">
      <c r="E101">
        <v>100</v>
      </c>
      <c r="F101">
        <f t="shared" si="7"/>
        <v>66.600423454147588</v>
      </c>
      <c r="G101">
        <f t="shared" si="8"/>
        <v>4.8654697464176566</v>
      </c>
      <c r="H101">
        <f t="shared" si="9"/>
        <v>3.2404234541475998</v>
      </c>
      <c r="I101">
        <f t="shared" si="10"/>
        <v>223.58921833618439</v>
      </c>
      <c r="J101">
        <f t="shared" si="11"/>
        <v>3.1941316905169201E-2</v>
      </c>
      <c r="K101">
        <f t="shared" si="6"/>
        <v>2376.4107816638157</v>
      </c>
    </row>
    <row r="102" spans="5:11">
      <c r="E102">
        <v>101</v>
      </c>
      <c r="F102">
        <f t="shared" si="7"/>
        <v>66.568482137242412</v>
      </c>
      <c r="G102">
        <f t="shared" si="8"/>
        <v>4.8198216847239985</v>
      </c>
      <c r="H102">
        <f t="shared" si="9"/>
        <v>3.2084821372424308</v>
      </c>
      <c r="I102">
        <f t="shared" si="10"/>
        <v>221.38526746972772</v>
      </c>
      <c r="J102">
        <f t="shared" si="11"/>
        <v>3.1626466781389674E-2</v>
      </c>
      <c r="K102">
        <f t="shared" si="6"/>
        <v>2378.6147325302722</v>
      </c>
    </row>
    <row r="103" spans="5:11">
      <c r="E103">
        <v>102</v>
      </c>
      <c r="F103">
        <f t="shared" si="7"/>
        <v>66.536855670461023</v>
      </c>
      <c r="G103">
        <f t="shared" si="8"/>
        <v>4.7745804012668476</v>
      </c>
      <c r="H103">
        <f t="shared" si="9"/>
        <v>3.1768556704610411</v>
      </c>
      <c r="I103">
        <f t="shared" si="10"/>
        <v>219.20304126181185</v>
      </c>
      <c r="J103">
        <f t="shared" si="11"/>
        <v>3.1314720180258833E-2</v>
      </c>
      <c r="K103">
        <f t="shared" si="6"/>
        <v>2380.7969587381881</v>
      </c>
    </row>
    <row r="104" spans="5:11">
      <c r="E104">
        <v>103</v>
      </c>
      <c r="F104">
        <f t="shared" si="7"/>
        <v>66.505540950280761</v>
      </c>
      <c r="G104">
        <f t="shared" si="8"/>
        <v>4.7297426730689613</v>
      </c>
      <c r="H104">
        <f t="shared" si="9"/>
        <v>3.1455409502807821</v>
      </c>
      <c r="I104">
        <f t="shared" si="10"/>
        <v>217.04232556937396</v>
      </c>
      <c r="J104">
        <f t="shared" si="11"/>
        <v>3.1006046509910564E-2</v>
      </c>
      <c r="K104">
        <f t="shared" si="6"/>
        <v>2382.957674430626</v>
      </c>
    </row>
    <row r="105" spans="5:11">
      <c r="E105">
        <v>104</v>
      </c>
      <c r="F105">
        <f t="shared" si="7"/>
        <v>66.474534903770845</v>
      </c>
      <c r="G105">
        <f t="shared" si="8"/>
        <v>4.6853052951472334</v>
      </c>
      <c r="H105">
        <f t="shared" si="9"/>
        <v>3.1145349037708714</v>
      </c>
      <c r="I105">
        <f t="shared" si="10"/>
        <v>214.90290836019014</v>
      </c>
      <c r="J105">
        <f t="shared" si="11"/>
        <v>3.0700415480027162E-2</v>
      </c>
      <c r="K105">
        <f t="shared" si="6"/>
        <v>2385.0970916398101</v>
      </c>
    </row>
    <row r="106" spans="5:11">
      <c r="E106">
        <v>105</v>
      </c>
      <c r="F106">
        <f t="shared" si="7"/>
        <v>66.443834488290818</v>
      </c>
      <c r="G106">
        <f t="shared" si="8"/>
        <v>4.6412650805610838</v>
      </c>
      <c r="H106">
        <f t="shared" si="9"/>
        <v>3.0838344882908442</v>
      </c>
      <c r="I106">
        <f t="shared" si="10"/>
        <v>212.78457969206823</v>
      </c>
      <c r="J106">
        <f t="shared" si="11"/>
        <v>3.0397797098866891E-2</v>
      </c>
      <c r="K106">
        <f t="shared" si="6"/>
        <v>2387.2154203079317</v>
      </c>
    </row>
    <row r="107" spans="5:11">
      <c r="E107">
        <v>106</v>
      </c>
      <c r="F107">
        <f t="shared" si="7"/>
        <v>66.413436691191947</v>
      </c>
      <c r="G107">
        <f t="shared" si="8"/>
        <v>4.5976188604571009</v>
      </c>
      <c r="H107">
        <f t="shared" si="9"/>
        <v>3.0534366911919775</v>
      </c>
      <c r="I107">
        <f t="shared" si="10"/>
        <v>210.68713169224645</v>
      </c>
      <c r="J107">
        <f t="shared" si="11"/>
        <v>3.0098161670320922E-2</v>
      </c>
      <c r="K107">
        <f t="shared" si="6"/>
        <v>2389.3128683077534</v>
      </c>
    </row>
    <row r="108" spans="5:11">
      <c r="E108">
        <v>107</v>
      </c>
      <c r="F108">
        <f t="shared" si="7"/>
        <v>66.383338529521623</v>
      </c>
      <c r="G108">
        <f t="shared" si="8"/>
        <v>4.5543634841099996</v>
      </c>
      <c r="H108">
        <f t="shared" si="9"/>
        <v>3.0233385295216566</v>
      </c>
      <c r="I108">
        <f t="shared" si="10"/>
        <v>208.61035853699431</v>
      </c>
      <c r="J108">
        <f t="shared" si="11"/>
        <v>2.9801479790999189E-2</v>
      </c>
      <c r="K108">
        <f t="shared" si="6"/>
        <v>2391.3896414630058</v>
      </c>
    </row>
    <row r="109" spans="5:11">
      <c r="E109">
        <v>108</v>
      </c>
      <c r="F109">
        <f t="shared" si="7"/>
        <v>66.353537049730619</v>
      </c>
      <c r="G109">
        <f t="shared" si="8"/>
        <v>4.5114958189599781</v>
      </c>
      <c r="H109">
        <f t="shared" si="9"/>
        <v>2.9935370497306573</v>
      </c>
      <c r="I109">
        <f t="shared" si="10"/>
        <v>206.55405643141535</v>
      </c>
      <c r="J109">
        <f t="shared" si="11"/>
        <v>2.9507722347345049E-2</v>
      </c>
      <c r="K109">
        <f t="shared" si="6"/>
        <v>2393.4459435685849</v>
      </c>
    </row>
    <row r="110" spans="5:11">
      <c r="E110">
        <v>109</v>
      </c>
      <c r="F110">
        <f t="shared" si="7"/>
        <v>66.324029327383272</v>
      </c>
      <c r="G110">
        <f t="shared" si="8"/>
        <v>4.4690127506465442</v>
      </c>
      <c r="H110">
        <f t="shared" si="9"/>
        <v>2.964029327383312</v>
      </c>
      <c r="I110">
        <f t="shared" si="10"/>
        <v>204.51802358944852</v>
      </c>
      <c r="J110">
        <f t="shared" si="11"/>
        <v>2.9216860512778359E-2</v>
      </c>
      <c r="K110">
        <f t="shared" si="6"/>
        <v>2395.4819764105514</v>
      </c>
    </row>
    <row r="111" spans="5:11">
      <c r="E111">
        <v>110</v>
      </c>
      <c r="F111">
        <f t="shared" si="7"/>
        <v>66.294812466870496</v>
      </c>
      <c r="G111">
        <f t="shared" si="8"/>
        <v>4.4269111830388654</v>
      </c>
      <c r="H111">
        <f t="shared" si="9"/>
        <v>2.9348124668705338</v>
      </c>
      <c r="I111">
        <f t="shared" si="10"/>
        <v>202.50206021406683</v>
      </c>
      <c r="J111">
        <f t="shared" si="11"/>
        <v>2.8928865744866691E-2</v>
      </c>
      <c r="K111">
        <f t="shared" si="6"/>
        <v>2397.4979397859333</v>
      </c>
    </row>
    <row r="112" spans="5:11">
      <c r="E112">
        <v>111</v>
      </c>
      <c r="F112">
        <f t="shared" si="7"/>
        <v>66.265883601125623</v>
      </c>
      <c r="G112">
        <f t="shared" si="8"/>
        <v>4.3851880382627337</v>
      </c>
      <c r="H112">
        <f t="shared" si="9"/>
        <v>2.9058836011256672</v>
      </c>
      <c r="I112">
        <f t="shared" si="10"/>
        <v>200.50596847767105</v>
      </c>
      <c r="J112">
        <f t="shared" si="11"/>
        <v>2.8643709782524434E-2</v>
      </c>
      <c r="K112">
        <f t="shared" si="6"/>
        <v>2399.4940315223289</v>
      </c>
    </row>
    <row r="113" spans="5:11">
      <c r="E113">
        <v>112</v>
      </c>
      <c r="F113">
        <f t="shared" si="7"/>
        <v>66.237239891343094</v>
      </c>
      <c r="G113">
        <f t="shared" si="8"/>
        <v>4.3438402567242012</v>
      </c>
      <c r="H113">
        <f t="shared" si="9"/>
        <v>2.8772398913431427</v>
      </c>
      <c r="I113">
        <f t="shared" si="10"/>
        <v>198.52955250267684</v>
      </c>
      <c r="J113">
        <f t="shared" si="11"/>
        <v>2.8361364643239548E-2</v>
      </c>
      <c r="K113">
        <f t="shared" si="6"/>
        <v>2401.4704474973232</v>
      </c>
    </row>
    <row r="114" spans="5:11">
      <c r="E114">
        <v>113</v>
      </c>
      <c r="F114">
        <f t="shared" si="7"/>
        <v>66.208878526699849</v>
      </c>
      <c r="G114">
        <f t="shared" si="8"/>
        <v>4.3028647971299572</v>
      </c>
      <c r="H114">
        <f t="shared" si="9"/>
        <v>2.8488785266999033</v>
      </c>
      <c r="I114">
        <f t="shared" si="10"/>
        <v>196.57261834229334</v>
      </c>
      <c r="J114">
        <f t="shared" si="11"/>
        <v>2.8081802620327619E-2</v>
      </c>
      <c r="K114">
        <f t="shared" si="6"/>
        <v>2403.4273816577065</v>
      </c>
    </row>
    <row r="115" spans="5:11">
      <c r="E115">
        <v>114</v>
      </c>
      <c r="F115">
        <f t="shared" si="7"/>
        <v>66.180796724079528</v>
      </c>
      <c r="G115">
        <f t="shared" si="8"/>
        <v>4.2622586365045132</v>
      </c>
      <c r="H115">
        <f t="shared" si="9"/>
        <v>2.8207967240795755</v>
      </c>
      <c r="I115">
        <f t="shared" si="10"/>
        <v>194.63497396149072</v>
      </c>
      <c r="J115">
        <f t="shared" si="11"/>
        <v>2.7804996280212959E-2</v>
      </c>
      <c r="K115">
        <f t="shared" si="6"/>
        <v>2405.3650260385093</v>
      </c>
    </row>
    <row r="116" spans="5:11">
      <c r="E116">
        <v>115</v>
      </c>
      <c r="F116">
        <f t="shared" si="7"/>
        <v>66.152991727799318</v>
      </c>
      <c r="G116">
        <f t="shared" si="8"/>
        <v>4.222018770204266</v>
      </c>
      <c r="H116">
        <f t="shared" si="9"/>
        <v>2.7929917277993623</v>
      </c>
      <c r="I116">
        <f t="shared" si="10"/>
        <v>192.71642921815601</v>
      </c>
      <c r="J116">
        <f t="shared" si="11"/>
        <v>2.7530918459736573E-2</v>
      </c>
      <c r="K116">
        <f t="shared" si="6"/>
        <v>2407.283570781844</v>
      </c>
    </row>
    <row r="117" spans="5:11">
      <c r="E117">
        <v>116</v>
      </c>
      <c r="F117">
        <f t="shared" si="7"/>
        <v>66.125460809339586</v>
      </c>
      <c r="G117">
        <f t="shared" si="8"/>
        <v>4.1821422119284959</v>
      </c>
      <c r="H117">
        <f t="shared" si="9"/>
        <v>2.7654608093396256</v>
      </c>
      <c r="I117">
        <f t="shared" si="10"/>
        <v>190.81679584443415</v>
      </c>
      <c r="J117">
        <f t="shared" si="11"/>
        <v>2.7259542263490592E-2</v>
      </c>
      <c r="K117">
        <f t="shared" si="6"/>
        <v>2409.1832041555658</v>
      </c>
    </row>
    <row r="118" spans="5:11">
      <c r="E118">
        <v>117</v>
      </c>
      <c r="F118">
        <f t="shared" si="7"/>
        <v>66.098201267076092</v>
      </c>
      <c r="G118">
        <f t="shared" si="8"/>
        <v>4.1426259937273811</v>
      </c>
      <c r="H118">
        <f t="shared" si="9"/>
        <v>2.7382012670761351</v>
      </c>
      <c r="I118">
        <f t="shared" si="10"/>
        <v>188.93588742825332</v>
      </c>
      <c r="J118">
        <f t="shared" si="11"/>
        <v>2.6990841061179046E-2</v>
      </c>
      <c r="K118">
        <f t="shared" si="6"/>
        <v>2411.0641125717466</v>
      </c>
    </row>
    <row r="119" spans="5:11">
      <c r="E119">
        <v>118</v>
      </c>
      <c r="F119">
        <f t="shared" si="7"/>
        <v>66.071210426014915</v>
      </c>
      <c r="G119">
        <f t="shared" si="8"/>
        <v>4.1034671660070607</v>
      </c>
      <c r="H119">
        <f t="shared" si="9"/>
        <v>2.7112104260149561</v>
      </c>
      <c r="I119">
        <f t="shared" si="10"/>
        <v>187.07351939503198</v>
      </c>
      <c r="J119">
        <f t="shared" si="11"/>
        <v>2.6724788485004567E-2</v>
      </c>
      <c r="K119">
        <f t="shared" si="6"/>
        <v>2412.9264806049682</v>
      </c>
    </row>
    <row r="120" spans="5:11">
      <c r="E120">
        <v>119</v>
      </c>
      <c r="F120">
        <f t="shared" si="7"/>
        <v>66.044485637529917</v>
      </c>
      <c r="G120">
        <f t="shared" si="8"/>
        <v>4.0646627975318612</v>
      </c>
      <c r="H120">
        <f t="shared" si="9"/>
        <v>2.6844856375299515</v>
      </c>
      <c r="I120">
        <f t="shared" si="10"/>
        <v>185.22950898956665</v>
      </c>
      <c r="J120">
        <f t="shared" si="11"/>
        <v>2.6461358427080951E-2</v>
      </c>
      <c r="K120">
        <f t="shared" si="6"/>
        <v>2414.7704910104335</v>
      </c>
    </row>
    <row r="121" spans="5:11">
      <c r="E121">
        <v>120</v>
      </c>
      <c r="F121">
        <f t="shared" si="7"/>
        <v>66.018024279102832</v>
      </c>
      <c r="G121">
        <f t="shared" si="8"/>
        <v>4.0262099754236882</v>
      </c>
      <c r="H121">
        <f t="shared" si="9"/>
        <v>2.6580242791028708</v>
      </c>
      <c r="I121">
        <f t="shared" si="10"/>
        <v>183.40367525809808</v>
      </c>
      <c r="J121">
        <f t="shared" si="11"/>
        <v>2.6200525036871154E-2</v>
      </c>
      <c r="K121">
        <f t="shared" si="6"/>
        <v>2416.5963247419018</v>
      </c>
    </row>
    <row r="122" spans="5:11">
      <c r="E122">
        <v>121</v>
      </c>
      <c r="F122">
        <f t="shared" si="7"/>
        <v>65.991823754065962</v>
      </c>
      <c r="G122">
        <f t="shared" si="8"/>
        <v>3.9881058051586953</v>
      </c>
      <c r="H122">
        <f t="shared" si="9"/>
        <v>2.6318237540659997</v>
      </c>
      <c r="I122">
        <f t="shared" si="10"/>
        <v>181.59583903055398</v>
      </c>
      <c r="J122">
        <f t="shared" si="11"/>
        <v>2.5942262718650567E-2</v>
      </c>
      <c r="K122">
        <f t="shared" si="6"/>
        <v>2418.4041609694459</v>
      </c>
    </row>
    <row r="123" spans="5:11">
      <c r="E123">
        <v>122</v>
      </c>
      <c r="F123">
        <f t="shared" si="7"/>
        <v>65.965881491347318</v>
      </c>
      <c r="G123">
        <f t="shared" si="8"/>
        <v>3.9503474105612613</v>
      </c>
      <c r="H123">
        <f t="shared" si="9"/>
        <v>2.6058814913473491</v>
      </c>
      <c r="I123">
        <f t="shared" si="10"/>
        <v>179.80582290296709</v>
      </c>
      <c r="J123">
        <f t="shared" si="11"/>
        <v>2.5686546128995298E-2</v>
      </c>
      <c r="K123">
        <f t="shared" si="6"/>
        <v>2420.1941770970329</v>
      </c>
    </row>
    <row r="124" spans="5:11">
      <c r="E124">
        <v>123</v>
      </c>
      <c r="F124">
        <f t="shared" si="7"/>
        <v>65.940194945218323</v>
      </c>
      <c r="G124">
        <f t="shared" si="8"/>
        <v>3.9129319337953485</v>
      </c>
      <c r="H124">
        <f t="shared" si="9"/>
        <v>2.5801949452183539</v>
      </c>
      <c r="I124">
        <f t="shared" si="10"/>
        <v>178.03345122006641</v>
      </c>
      <c r="J124">
        <f t="shared" si="11"/>
        <v>2.54333501742952E-2</v>
      </c>
      <c r="K124">
        <f t="shared" si="6"/>
        <v>2421.9665487799334</v>
      </c>
    </row>
    <row r="125" spans="5:11">
      <c r="E125">
        <v>124</v>
      </c>
      <c r="F125">
        <f t="shared" si="7"/>
        <v>65.914761595044027</v>
      </c>
      <c r="G125">
        <f t="shared" si="8"/>
        <v>3.8758565353532961</v>
      </c>
      <c r="H125">
        <f t="shared" si="9"/>
        <v>2.5547615950440585</v>
      </c>
      <c r="I125">
        <f t="shared" si="10"/>
        <v>176.27855005804003</v>
      </c>
      <c r="J125">
        <f t="shared" si="11"/>
        <v>2.5182650008291431E-2</v>
      </c>
      <c r="K125">
        <f t="shared" si="6"/>
        <v>2423.7214499419601</v>
      </c>
    </row>
    <row r="126" spans="5:11">
      <c r="E126">
        <v>125</v>
      </c>
      <c r="F126">
        <f t="shared" si="7"/>
        <v>65.889578945035737</v>
      </c>
      <c r="G126">
        <f t="shared" si="8"/>
        <v>3.8391183940421145</v>
      </c>
      <c r="H126">
        <f t="shared" si="9"/>
        <v>2.5295789450357673</v>
      </c>
      <c r="I126">
        <f t="shared" si="10"/>
        <v>174.54094720746795</v>
      </c>
      <c r="J126">
        <f t="shared" si="11"/>
        <v>2.493442102963828E-2</v>
      </c>
      <c r="K126">
        <f t="shared" si="6"/>
        <v>2425.459052792532</v>
      </c>
    </row>
    <row r="127" spans="5:11">
      <c r="E127">
        <v>126</v>
      </c>
      <c r="F127">
        <f t="shared" si="7"/>
        <v>65.864644524006096</v>
      </c>
      <c r="G127">
        <f t="shared" si="8"/>
        <v>3.8027147069673259</v>
      </c>
      <c r="H127">
        <f t="shared" si="9"/>
        <v>2.504644524006129</v>
      </c>
      <c r="I127">
        <f t="shared" si="10"/>
        <v>172.82047215642291</v>
      </c>
      <c r="J127">
        <f t="shared" si="11"/>
        <v>2.4688638879488987E-2</v>
      </c>
      <c r="K127">
        <f t="shared" si="6"/>
        <v>2427.179527843577</v>
      </c>
    </row>
    <row r="128" spans="5:11">
      <c r="E128">
        <v>127</v>
      </c>
      <c r="F128">
        <f t="shared" si="7"/>
        <v>65.839955885126614</v>
      </c>
      <c r="G128">
        <f t="shared" si="8"/>
        <v>3.7666426895144185</v>
      </c>
      <c r="H128">
        <f t="shared" si="9"/>
        <v>2.4799558851266399</v>
      </c>
      <c r="I128">
        <f t="shared" si="10"/>
        <v>171.11695607373815</v>
      </c>
      <c r="J128">
        <f t="shared" si="11"/>
        <v>2.444527943910545E-2</v>
      </c>
      <c r="K128">
        <f t="shared" si="6"/>
        <v>2428.883043926262</v>
      </c>
    </row>
    <row r="129" spans="5:11">
      <c r="E129">
        <v>128</v>
      </c>
      <c r="F129">
        <f t="shared" si="7"/>
        <v>65.815510605687507</v>
      </c>
      <c r="G129">
        <f t="shared" si="8"/>
        <v>3.7308995753279768</v>
      </c>
      <c r="H129">
        <f t="shared" si="9"/>
        <v>2.4555106056875347</v>
      </c>
      <c r="I129">
        <f t="shared" si="10"/>
        <v>169.43023179243988</v>
      </c>
      <c r="J129">
        <f t="shared" si="11"/>
        <v>2.4204318827491411E-2</v>
      </c>
      <c r="K129">
        <f t="shared" si="6"/>
        <v>2430.5697682075602</v>
      </c>
    </row>
    <row r="130" spans="5:11">
      <c r="E130">
        <v>129</v>
      </c>
      <c r="F130">
        <f t="shared" si="7"/>
        <v>65.791306286860021</v>
      </c>
      <c r="G130">
        <f t="shared" si="8"/>
        <v>3.6954826162885124</v>
      </c>
      <c r="H130">
        <f t="shared" si="9"/>
        <v>2.4313062868600435</v>
      </c>
      <c r="I130">
        <f t="shared" si="10"/>
        <v>167.76013379334299</v>
      </c>
      <c r="J130">
        <f t="shared" si="11"/>
        <v>2.3965733399048998E-2</v>
      </c>
      <c r="K130">
        <f t="shared" si="6"/>
        <v>2432.2398662066571</v>
      </c>
    </row>
    <row r="131" spans="5:11">
      <c r="E131">
        <v>130</v>
      </c>
      <c r="F131">
        <f t="shared" si="7"/>
        <v>65.767340553460969</v>
      </c>
      <c r="G131">
        <f t="shared" si="8"/>
        <v>3.660389082487097</v>
      </c>
      <c r="H131">
        <f t="shared" si="9"/>
        <v>2.4073405534609944</v>
      </c>
      <c r="I131">
        <f t="shared" si="10"/>
        <v>166.10649818880862</v>
      </c>
      <c r="J131">
        <f t="shared" si="11"/>
        <v>2.3729499741258375E-2</v>
      </c>
      <c r="K131">
        <f t="shared" ref="K131:K194" si="12">$C$3-I131</f>
        <v>2433.8935018111915</v>
      </c>
    </row>
    <row r="132" spans="5:11">
      <c r="E132">
        <v>131</v>
      </c>
      <c r="F132">
        <f t="shared" ref="F132:F195" si="13">F131-J131</f>
        <v>65.743611053719704</v>
      </c>
      <c r="G132">
        <f t="shared" ref="G132:G195" si="14">H132/F132*100</f>
        <v>3.6256162621978061</v>
      </c>
      <c r="H132">
        <f t="shared" ref="H132:H195" si="15">H131-J131</f>
        <v>2.3836110537197359</v>
      </c>
      <c r="I132">
        <f t="shared" ref="I132:I195" si="16">H132*69</f>
        <v>164.46916270666179</v>
      </c>
      <c r="J132">
        <f t="shared" ref="J132:J195" si="17">I132/7000</f>
        <v>2.3495594672380257E-2</v>
      </c>
      <c r="K132">
        <f t="shared" si="12"/>
        <v>2435.5308372933382</v>
      </c>
    </row>
    <row r="133" spans="5:11">
      <c r="E133">
        <v>132</v>
      </c>
      <c r="F133">
        <f t="shared" si="13"/>
        <v>65.720115459047321</v>
      </c>
      <c r="G133">
        <f t="shared" si="14"/>
        <v>3.591161461848059</v>
      </c>
      <c r="H133">
        <f t="shared" si="15"/>
        <v>2.3601154590473556</v>
      </c>
      <c r="I133">
        <f t="shared" si="16"/>
        <v>162.84796667426755</v>
      </c>
      <c r="J133">
        <f t="shared" si="17"/>
        <v>2.326399523918108E-2</v>
      </c>
      <c r="K133">
        <f t="shared" si="12"/>
        <v>2437.1520333257326</v>
      </c>
    </row>
    <row r="134" spans="5:11">
      <c r="E134">
        <v>133</v>
      </c>
      <c r="F134">
        <f t="shared" si="13"/>
        <v>65.696851463808144</v>
      </c>
      <c r="G134">
        <f t="shared" si="14"/>
        <v>3.5570220059868882</v>
      </c>
      <c r="H134">
        <f t="shared" si="15"/>
        <v>2.3368514638081748</v>
      </c>
      <c r="I134">
        <f t="shared" si="16"/>
        <v>161.24275100276407</v>
      </c>
      <c r="J134">
        <f t="shared" si="17"/>
        <v>2.3034678714680581E-2</v>
      </c>
      <c r="K134">
        <f t="shared" si="12"/>
        <v>2438.7572489972358</v>
      </c>
    </row>
    <row r="135" spans="5:11">
      <c r="E135">
        <v>134</v>
      </c>
      <c r="F135">
        <f t="shared" si="13"/>
        <v>65.673816785093464</v>
      </c>
      <c r="G135">
        <f t="shared" si="14"/>
        <v>3.523195237251203</v>
      </c>
      <c r="H135">
        <f t="shared" si="15"/>
        <v>2.3138167850934943</v>
      </c>
      <c r="I135">
        <f t="shared" si="16"/>
        <v>159.65335817145112</v>
      </c>
      <c r="J135">
        <f t="shared" si="17"/>
        <v>2.2807622595921589E-2</v>
      </c>
      <c r="K135">
        <f t="shared" si="12"/>
        <v>2440.3466418285489</v>
      </c>
    </row>
    <row r="136" spans="5:11">
      <c r="E136">
        <v>135</v>
      </c>
      <c r="F136">
        <f t="shared" si="13"/>
        <v>65.651009162497544</v>
      </c>
      <c r="G136">
        <f t="shared" si="14"/>
        <v>3.489678516330085</v>
      </c>
      <c r="H136">
        <f t="shared" si="15"/>
        <v>2.2910091624975726</v>
      </c>
      <c r="I136">
        <f t="shared" si="16"/>
        <v>158.07963221233251</v>
      </c>
      <c r="J136">
        <f t="shared" si="17"/>
        <v>2.2582804601761788E-2</v>
      </c>
      <c r="K136">
        <f t="shared" si="12"/>
        <v>2441.9203677876676</v>
      </c>
    </row>
    <row r="137" spans="5:11">
      <c r="E137">
        <v>136</v>
      </c>
      <c r="F137">
        <f t="shared" si="13"/>
        <v>65.628426357895776</v>
      </c>
      <c r="G137">
        <f t="shared" si="14"/>
        <v>3.4564692219271769</v>
      </c>
      <c r="H137">
        <f t="shared" si="15"/>
        <v>2.2684263578958106</v>
      </c>
      <c r="I137">
        <f t="shared" si="16"/>
        <v>156.52141869481093</v>
      </c>
      <c r="J137">
        <f t="shared" si="17"/>
        <v>2.2360202670687276E-2</v>
      </c>
      <c r="K137">
        <f t="shared" si="12"/>
        <v>2443.478581305189</v>
      </c>
    </row>
    <row r="138" spans="5:11">
      <c r="E138">
        <v>137</v>
      </c>
      <c r="F138">
        <f t="shared" si="13"/>
        <v>65.606066155225093</v>
      </c>
      <c r="G138">
        <f t="shared" si="14"/>
        <v>3.4235647507212086</v>
      </c>
      <c r="H138">
        <f t="shared" si="15"/>
        <v>2.2460661552251233</v>
      </c>
      <c r="I138">
        <f t="shared" si="16"/>
        <v>154.9785647105335</v>
      </c>
      <c r="J138">
        <f t="shared" si="17"/>
        <v>2.2139794958647645E-2</v>
      </c>
      <c r="K138">
        <f t="shared" si="12"/>
        <v>2445.0214352894664</v>
      </c>
    </row>
    <row r="139" spans="5:11">
      <c r="E139">
        <v>138</v>
      </c>
      <c r="F139">
        <f t="shared" si="13"/>
        <v>65.583926360266446</v>
      </c>
      <c r="G139">
        <f t="shared" si="14"/>
        <v>3.3909625173247111</v>
      </c>
      <c r="H139">
        <f t="shared" si="15"/>
        <v>2.2239263602664758</v>
      </c>
      <c r="I139">
        <f t="shared" si="16"/>
        <v>153.45091885838684</v>
      </c>
      <c r="J139">
        <f t="shared" si="17"/>
        <v>2.1921559836912408E-2</v>
      </c>
      <c r="K139">
        <f t="shared" si="12"/>
        <v>2446.549081141613</v>
      </c>
    </row>
    <row r="140" spans="5:11">
      <c r="E140">
        <v>139</v>
      </c>
      <c r="F140">
        <f t="shared" si="13"/>
        <v>65.562004800429534</v>
      </c>
      <c r="G140">
        <f t="shared" si="14"/>
        <v>3.3586599542409612</v>
      </c>
      <c r="H140">
        <f t="shared" si="15"/>
        <v>2.2020048004295636</v>
      </c>
      <c r="I140">
        <f t="shared" si="16"/>
        <v>151.93833122963989</v>
      </c>
      <c r="J140">
        <f t="shared" si="17"/>
        <v>2.1705475889948554E-2</v>
      </c>
      <c r="K140">
        <f t="shared" si="12"/>
        <v>2448.06166877036</v>
      </c>
    </row>
    <row r="141" spans="5:11">
      <c r="E141">
        <v>140</v>
      </c>
      <c r="F141">
        <f t="shared" si="13"/>
        <v>65.540299324539589</v>
      </c>
      <c r="G141">
        <f t="shared" si="14"/>
        <v>3.326654511819215</v>
      </c>
      <c r="H141">
        <f t="shared" si="15"/>
        <v>2.1802993245396149</v>
      </c>
      <c r="I141">
        <f t="shared" si="16"/>
        <v>150.44065339323342</v>
      </c>
      <c r="J141">
        <f t="shared" si="17"/>
        <v>2.1491521913319059E-2</v>
      </c>
      <c r="K141">
        <f t="shared" si="12"/>
        <v>2449.5593466067667</v>
      </c>
    </row>
    <row r="142" spans="5:11">
      <c r="E142">
        <v>141</v>
      </c>
      <c r="F142">
        <f t="shared" si="13"/>
        <v>65.51880780262627</v>
      </c>
      <c r="G142">
        <f t="shared" si="14"/>
        <v>3.2949436582082643</v>
      </c>
      <c r="H142">
        <f t="shared" si="15"/>
        <v>2.158807802626296</v>
      </c>
      <c r="I142">
        <f t="shared" si="16"/>
        <v>148.95773838121443</v>
      </c>
      <c r="J142">
        <f t="shared" si="17"/>
        <v>2.1279676911602062E-2</v>
      </c>
      <c r="K142">
        <f t="shared" si="12"/>
        <v>2451.0422616187857</v>
      </c>
    </row>
    <row r="143" spans="5:11">
      <c r="E143">
        <v>142</v>
      </c>
      <c r="F143">
        <f t="shared" si="13"/>
        <v>65.497528125714666</v>
      </c>
      <c r="G143">
        <f t="shared" si="14"/>
        <v>3.2635248793083682</v>
      </c>
      <c r="H143">
        <f t="shared" si="15"/>
        <v>2.1375281257146939</v>
      </c>
      <c r="I143">
        <f t="shared" si="16"/>
        <v>147.48944067431387</v>
      </c>
      <c r="J143">
        <f t="shared" si="17"/>
        <v>2.1069920096330554E-2</v>
      </c>
      <c r="K143">
        <f t="shared" si="12"/>
        <v>2452.5105593256862</v>
      </c>
    </row>
    <row r="144" spans="5:11">
      <c r="E144">
        <v>143</v>
      </c>
      <c r="F144">
        <f t="shared" si="13"/>
        <v>65.476458205618329</v>
      </c>
      <c r="G144">
        <f t="shared" si="14"/>
        <v>3.2323956787216028</v>
      </c>
      <c r="H144">
        <f t="shared" si="15"/>
        <v>2.1164582056183634</v>
      </c>
      <c r="I144">
        <f t="shared" si="16"/>
        <v>146.03561618766707</v>
      </c>
      <c r="J144">
        <f t="shared" si="17"/>
        <v>2.0862230883952438E-2</v>
      </c>
      <c r="K144">
        <f t="shared" si="12"/>
        <v>2453.9643838123329</v>
      </c>
    </row>
    <row r="145" spans="5:11">
      <c r="E145">
        <v>144</v>
      </c>
      <c r="F145">
        <f t="shared" si="13"/>
        <v>65.455595974734379</v>
      </c>
      <c r="G145">
        <f t="shared" si="14"/>
        <v>3.2015535777006803</v>
      </c>
      <c r="H145">
        <f t="shared" si="15"/>
        <v>2.0955959747344108</v>
      </c>
      <c r="I145">
        <f t="shared" si="16"/>
        <v>144.59612225667433</v>
      </c>
      <c r="J145">
        <f t="shared" si="17"/>
        <v>2.0656588893810619E-2</v>
      </c>
      <c r="K145">
        <f t="shared" si="12"/>
        <v>2455.4038777433257</v>
      </c>
    </row>
    <row r="146" spans="5:11">
      <c r="E146">
        <v>145</v>
      </c>
      <c r="F146">
        <f t="shared" si="13"/>
        <v>65.434939385840565</v>
      </c>
      <c r="G146">
        <f t="shared" si="14"/>
        <v>3.1709961150962647</v>
      </c>
      <c r="H146">
        <f t="shared" si="15"/>
        <v>2.0749393858406</v>
      </c>
      <c r="I146">
        <f t="shared" si="16"/>
        <v>143.1708176230014</v>
      </c>
      <c r="J146">
        <f t="shared" si="17"/>
        <v>2.0452973946143056E-2</v>
      </c>
      <c r="K146">
        <f t="shared" si="12"/>
        <v>2456.8291823769987</v>
      </c>
    </row>
    <row r="147" spans="5:11">
      <c r="E147">
        <v>146</v>
      </c>
      <c r="F147">
        <f t="shared" si="13"/>
        <v>65.414486411894416</v>
      </c>
      <c r="G147">
        <f t="shared" si="14"/>
        <v>3.1407208473028483</v>
      </c>
      <c r="H147">
        <f t="shared" si="15"/>
        <v>2.054486411894457</v>
      </c>
      <c r="I147">
        <f t="shared" si="16"/>
        <v>141.75956242071754</v>
      </c>
      <c r="J147">
        <f t="shared" si="17"/>
        <v>2.0251366060102506E-2</v>
      </c>
      <c r="K147">
        <f t="shared" si="12"/>
        <v>2458.2404375792826</v>
      </c>
    </row>
    <row r="148" spans="5:11">
      <c r="E148">
        <v>147</v>
      </c>
      <c r="F148">
        <f t="shared" si="13"/>
        <v>65.394235045834307</v>
      </c>
      <c r="G148">
        <f t="shared" si="14"/>
        <v>3.1107253482032093</v>
      </c>
      <c r="H148">
        <f t="shared" si="15"/>
        <v>2.0342350458343543</v>
      </c>
      <c r="I148">
        <f t="shared" si="16"/>
        <v>140.36221816257046</v>
      </c>
      <c r="J148">
        <f t="shared" si="17"/>
        <v>2.0051745451795781E-2</v>
      </c>
      <c r="K148">
        <f t="shared" si="12"/>
        <v>2459.6377818374294</v>
      </c>
    </row>
    <row r="149" spans="5:11">
      <c r="E149">
        <v>148</v>
      </c>
      <c r="F149">
        <f t="shared" si="13"/>
        <v>65.374183300382512</v>
      </c>
      <c r="G149">
        <f t="shared" si="14"/>
        <v>3.0810072091115104</v>
      </c>
      <c r="H149">
        <f t="shared" si="15"/>
        <v>2.0141833003825584</v>
      </c>
      <c r="I149">
        <f t="shared" si="16"/>
        <v>138.97864772639653</v>
      </c>
      <c r="J149">
        <f t="shared" si="17"/>
        <v>1.9854092532342361E-2</v>
      </c>
      <c r="K149">
        <f t="shared" si="12"/>
        <v>2461.0213522736035</v>
      </c>
    </row>
    <row r="150" spans="5:11">
      <c r="E150">
        <v>149</v>
      </c>
      <c r="F150">
        <f t="shared" si="13"/>
        <v>65.354329207850171</v>
      </c>
      <c r="G150">
        <f t="shared" si="14"/>
        <v>3.0515640387150715</v>
      </c>
      <c r="H150">
        <f t="shared" si="15"/>
        <v>1.9943292078502162</v>
      </c>
      <c r="I150">
        <f t="shared" si="16"/>
        <v>137.60871534166492</v>
      </c>
      <c r="J150">
        <f t="shared" si="17"/>
        <v>1.9658387905952132E-2</v>
      </c>
      <c r="K150">
        <f t="shared" si="12"/>
        <v>2462.3912846583353</v>
      </c>
    </row>
    <row r="151" spans="5:11">
      <c r="E151">
        <v>150</v>
      </c>
      <c r="F151">
        <f t="shared" si="13"/>
        <v>65.334670819944222</v>
      </c>
      <c r="G151">
        <f t="shared" si="14"/>
        <v>3.0223934630148488</v>
      </c>
      <c r="H151">
        <f t="shared" si="15"/>
        <v>1.974670819944264</v>
      </c>
      <c r="I151">
        <f t="shared" si="16"/>
        <v>136.25228657615421</v>
      </c>
      <c r="J151">
        <f t="shared" si="17"/>
        <v>1.9464612368022029E-2</v>
      </c>
      <c r="K151">
        <f t="shared" si="12"/>
        <v>2463.7477134238457</v>
      </c>
    </row>
    <row r="152" spans="5:11">
      <c r="E152">
        <v>151</v>
      </c>
      <c r="F152">
        <f t="shared" si="13"/>
        <v>65.315206207576196</v>
      </c>
      <c r="G152">
        <f t="shared" si="14"/>
        <v>2.9934931252646781</v>
      </c>
      <c r="H152">
        <f t="shared" si="15"/>
        <v>1.955206207576242</v>
      </c>
      <c r="I152">
        <f t="shared" si="16"/>
        <v>134.9092283227607</v>
      </c>
      <c r="J152">
        <f t="shared" si="17"/>
        <v>1.9272746903251529E-2</v>
      </c>
      <c r="K152">
        <f t="shared" si="12"/>
        <v>2465.0907716772394</v>
      </c>
    </row>
    <row r="153" spans="5:11">
      <c r="E153">
        <v>152</v>
      </c>
      <c r="F153">
        <f t="shared" si="13"/>
        <v>65.295933460672941</v>
      </c>
      <c r="G153">
        <f t="shared" si="14"/>
        <v>2.9648606859093043</v>
      </c>
      <c r="H153">
        <f t="shared" si="15"/>
        <v>1.9359334606729905</v>
      </c>
      <c r="I153">
        <f t="shared" si="16"/>
        <v>133.57940878643635</v>
      </c>
      <c r="J153">
        <f t="shared" si="17"/>
        <v>1.908277268377662E-2</v>
      </c>
      <c r="K153">
        <f t="shared" si="12"/>
        <v>2466.4205912135635</v>
      </c>
    </row>
    <row r="154" spans="5:11">
      <c r="E154">
        <v>153</v>
      </c>
      <c r="F154">
        <f t="shared" si="13"/>
        <v>65.276850687989167</v>
      </c>
      <c r="G154">
        <f t="shared" si="14"/>
        <v>2.9364938225212378</v>
      </c>
      <c r="H154">
        <f t="shared" si="15"/>
        <v>1.916850687989214</v>
      </c>
      <c r="I154">
        <f t="shared" si="16"/>
        <v>132.26269747125576</v>
      </c>
      <c r="J154">
        <f t="shared" si="17"/>
        <v>1.889467106732225E-2</v>
      </c>
      <c r="K154">
        <f t="shared" si="12"/>
        <v>2467.7373025287443</v>
      </c>
    </row>
    <row r="155" spans="5:11">
      <c r="E155">
        <v>154</v>
      </c>
      <c r="F155">
        <f t="shared" si="13"/>
        <v>65.257956016921838</v>
      </c>
      <c r="G155">
        <f t="shared" si="14"/>
        <v>2.9083902297364914</v>
      </c>
      <c r="H155">
        <f t="shared" si="15"/>
        <v>1.8979560169218916</v>
      </c>
      <c r="I155">
        <f t="shared" si="16"/>
        <v>130.95896516761053</v>
      </c>
      <c r="J155">
        <f t="shared" si="17"/>
        <v>1.8708423595372933E-2</v>
      </c>
      <c r="K155">
        <f t="shared" si="12"/>
        <v>2469.0410348323894</v>
      </c>
    </row>
    <row r="156" spans="5:11">
      <c r="E156">
        <v>155</v>
      </c>
      <c r="F156">
        <f t="shared" si="13"/>
        <v>65.239247593326468</v>
      </c>
      <c r="G156">
        <f t="shared" si="14"/>
        <v>2.8805476191892088</v>
      </c>
      <c r="H156">
        <f t="shared" si="15"/>
        <v>1.8792475933265187</v>
      </c>
      <c r="I156">
        <f t="shared" si="16"/>
        <v>129.66808393952979</v>
      </c>
      <c r="J156">
        <f t="shared" si="17"/>
        <v>1.8524011991361399E-2</v>
      </c>
      <c r="K156">
        <f t="shared" si="12"/>
        <v>2470.3319160604701</v>
      </c>
    </row>
    <row r="157" spans="5:11">
      <c r="E157">
        <v>156</v>
      </c>
      <c r="F157">
        <f t="shared" si="13"/>
        <v>65.220723581335108</v>
      </c>
      <c r="G157">
        <f t="shared" si="14"/>
        <v>2.8529637194452406</v>
      </c>
      <c r="H157">
        <f t="shared" si="15"/>
        <v>1.8607235813351573</v>
      </c>
      <c r="I157">
        <f t="shared" si="16"/>
        <v>128.38992711212586</v>
      </c>
      <c r="J157">
        <f t="shared" si="17"/>
        <v>1.8341418158875123E-2</v>
      </c>
      <c r="K157">
        <f t="shared" si="12"/>
        <v>2471.6100728878741</v>
      </c>
    </row>
    <row r="158" spans="5:11">
      <c r="E158">
        <v>157</v>
      </c>
      <c r="F158">
        <f t="shared" si="13"/>
        <v>65.202382163176239</v>
      </c>
      <c r="G158">
        <f t="shared" si="14"/>
        <v>2.8256362759346971</v>
      </c>
      <c r="H158">
        <f t="shared" si="15"/>
        <v>1.8423821631762822</v>
      </c>
      <c r="I158">
        <f t="shared" si="16"/>
        <v>127.12436925916347</v>
      </c>
      <c r="J158">
        <f t="shared" si="17"/>
        <v>1.8160624179880496E-2</v>
      </c>
      <c r="K158">
        <f t="shared" si="12"/>
        <v>2472.8756307408366</v>
      </c>
    </row>
    <row r="159" spans="5:11">
      <c r="E159">
        <v>158</v>
      </c>
      <c r="F159">
        <f t="shared" si="13"/>
        <v>65.184221538996354</v>
      </c>
      <c r="G159">
        <f t="shared" si="14"/>
        <v>2.7985630508835091</v>
      </c>
      <c r="H159">
        <f t="shared" si="15"/>
        <v>1.8242215389964018</v>
      </c>
      <c r="I159">
        <f t="shared" si="16"/>
        <v>125.87128619075173</v>
      </c>
      <c r="J159">
        <f t="shared" si="17"/>
        <v>1.7981612312964534E-2</v>
      </c>
      <c r="K159">
        <f t="shared" si="12"/>
        <v>2474.1287138092484</v>
      </c>
    </row>
    <row r="160" spans="5:11">
      <c r="E160">
        <v>159</v>
      </c>
      <c r="F160">
        <f t="shared" si="13"/>
        <v>65.166239926683389</v>
      </c>
      <c r="G160">
        <f t="shared" si="14"/>
        <v>2.7717418232440361</v>
      </c>
      <c r="H160">
        <f t="shared" si="15"/>
        <v>1.8062399266834372</v>
      </c>
      <c r="I160">
        <f t="shared" si="16"/>
        <v>124.63055494115717</v>
      </c>
      <c r="J160">
        <f t="shared" si="17"/>
        <v>1.7804364991593883E-2</v>
      </c>
      <c r="K160">
        <f t="shared" si="12"/>
        <v>2475.3694450588428</v>
      </c>
    </row>
    <row r="161" spans="5:11">
      <c r="E161">
        <v>160</v>
      </c>
      <c r="F161">
        <f t="shared" si="13"/>
        <v>65.148435561691798</v>
      </c>
      <c r="G161">
        <f t="shared" si="14"/>
        <v>2.7451703886247554</v>
      </c>
      <c r="H161">
        <f t="shared" si="15"/>
        <v>1.7884355616918433</v>
      </c>
      <c r="I161">
        <f t="shared" si="16"/>
        <v>123.40205375673719</v>
      </c>
      <c r="J161">
        <f t="shared" si="17"/>
        <v>1.7628864822391028E-2</v>
      </c>
      <c r="K161">
        <f t="shared" si="12"/>
        <v>2476.5979462432629</v>
      </c>
    </row>
    <row r="162" spans="5:11">
      <c r="E162">
        <v>161</v>
      </c>
      <c r="F162">
        <f t="shared" si="13"/>
        <v>65.130806696869413</v>
      </c>
      <c r="G162">
        <f t="shared" si="14"/>
        <v>2.7188465592190618</v>
      </c>
      <c r="H162">
        <f t="shared" si="15"/>
        <v>1.7708066968694522</v>
      </c>
      <c r="I162">
        <f t="shared" si="16"/>
        <v>122.1856620839922</v>
      </c>
      <c r="J162">
        <f t="shared" si="17"/>
        <v>1.7455094583427457E-2</v>
      </c>
      <c r="K162">
        <f t="shared" si="12"/>
        <v>2477.8143379160078</v>
      </c>
    </row>
    <row r="163" spans="5:11">
      <c r="E163">
        <v>162</v>
      </c>
      <c r="F163">
        <f t="shared" si="13"/>
        <v>65.113351602285988</v>
      </c>
      <c r="G163">
        <f t="shared" si="14"/>
        <v>2.6927681637332097</v>
      </c>
      <c r="H163">
        <f t="shared" si="15"/>
        <v>1.7533516022860247</v>
      </c>
      <c r="I163">
        <f t="shared" si="16"/>
        <v>120.98126055773571</v>
      </c>
      <c r="J163">
        <f t="shared" si="17"/>
        <v>1.7283037222533673E-2</v>
      </c>
      <c r="K163">
        <f t="shared" si="12"/>
        <v>2479.0187394422642</v>
      </c>
    </row>
    <row r="164" spans="5:11">
      <c r="E164">
        <v>163</v>
      </c>
      <c r="F164">
        <f t="shared" si="13"/>
        <v>65.096068565063447</v>
      </c>
      <c r="G164">
        <f t="shared" si="14"/>
        <v>2.6669330473134374</v>
      </c>
      <c r="H164">
        <f t="shared" si="15"/>
        <v>1.7360685650634911</v>
      </c>
      <c r="I164">
        <f t="shared" si="16"/>
        <v>119.78873098938088</v>
      </c>
      <c r="J164">
        <f t="shared" si="17"/>
        <v>1.7112675855625838E-2</v>
      </c>
      <c r="K164">
        <f t="shared" si="12"/>
        <v>2480.2112690106192</v>
      </c>
    </row>
    <row r="165" spans="5:11">
      <c r="E165">
        <v>164</v>
      </c>
      <c r="F165">
        <f t="shared" si="13"/>
        <v>65.078955889207819</v>
      </c>
      <c r="G165">
        <f t="shared" si="14"/>
        <v>2.6413390714722933</v>
      </c>
      <c r="H165">
        <f t="shared" si="15"/>
        <v>1.7189558892078651</v>
      </c>
      <c r="I165">
        <f t="shared" si="16"/>
        <v>118.60795635534269</v>
      </c>
      <c r="J165">
        <f t="shared" si="17"/>
        <v>1.6943993765048956E-2</v>
      </c>
      <c r="K165">
        <f t="shared" si="12"/>
        <v>2481.3920436446574</v>
      </c>
    </row>
    <row r="166" spans="5:11">
      <c r="E166">
        <v>165</v>
      </c>
      <c r="F166">
        <f t="shared" si="13"/>
        <v>65.062011895442765</v>
      </c>
      <c r="G166">
        <f t="shared" si="14"/>
        <v>2.6159841140142066</v>
      </c>
      <c r="H166">
        <f t="shared" si="15"/>
        <v>1.7020118954428163</v>
      </c>
      <c r="I166">
        <f t="shared" si="16"/>
        <v>117.43882078555433</v>
      </c>
      <c r="J166">
        <f t="shared" si="17"/>
        <v>1.6776974397936333E-2</v>
      </c>
      <c r="K166">
        <f t="shared" si="12"/>
        <v>2482.5611792144455</v>
      </c>
    </row>
    <row r="167" spans="5:11">
      <c r="E167">
        <v>166</v>
      </c>
      <c r="F167">
        <f t="shared" si="13"/>
        <v>65.045234921044823</v>
      </c>
      <c r="G167">
        <f t="shared" si="14"/>
        <v>2.5908660689603211</v>
      </c>
      <c r="H167">
        <f t="shared" si="15"/>
        <v>1.68523492104488</v>
      </c>
      <c r="I167">
        <f t="shared" si="16"/>
        <v>116.28120955209673</v>
      </c>
      <c r="J167">
        <f t="shared" si="17"/>
        <v>1.6611601364585248E-2</v>
      </c>
      <c r="K167">
        <f t="shared" si="12"/>
        <v>2483.7187904479033</v>
      </c>
    </row>
    <row r="168" spans="5:11">
      <c r="E168">
        <v>167</v>
      </c>
      <c r="F168">
        <f t="shared" si="13"/>
        <v>65.028623319680236</v>
      </c>
      <c r="G168">
        <f t="shared" si="14"/>
        <v>2.5659828464726293</v>
      </c>
      <c r="H168">
        <f t="shared" si="15"/>
        <v>1.6686233196802949</v>
      </c>
      <c r="I168">
        <f t="shared" si="16"/>
        <v>115.13500905794035</v>
      </c>
      <c r="J168">
        <f t="shared" si="17"/>
        <v>1.6447858436848622E-2</v>
      </c>
      <c r="K168">
        <f t="shared" si="12"/>
        <v>2484.8649909420596</v>
      </c>
    </row>
    <row r="169" spans="5:11">
      <c r="E169">
        <v>168</v>
      </c>
      <c r="F169">
        <f t="shared" si="13"/>
        <v>65.012175461243388</v>
      </c>
      <c r="G169">
        <f t="shared" si="14"/>
        <v>2.5413323727774357</v>
      </c>
      <c r="H169">
        <f t="shared" si="15"/>
        <v>1.6521754612434463</v>
      </c>
      <c r="I169">
        <f t="shared" si="16"/>
        <v>114.00010682579779</v>
      </c>
      <c r="J169">
        <f t="shared" si="17"/>
        <v>1.6285729546542539E-2</v>
      </c>
      <c r="K169">
        <f t="shared" si="12"/>
        <v>2485.999893174202</v>
      </c>
    </row>
    <row r="170" spans="5:11">
      <c r="E170">
        <v>169</v>
      </c>
      <c r="F170">
        <f t="shared" si="13"/>
        <v>64.995889731696849</v>
      </c>
      <c r="G170">
        <f t="shared" si="14"/>
        <v>2.5169125900881726</v>
      </c>
      <c r="H170">
        <f t="shared" si="15"/>
        <v>1.6358897316969037</v>
      </c>
      <c r="I170">
        <f t="shared" si="16"/>
        <v>112.87639148708635</v>
      </c>
      <c r="J170">
        <f t="shared" si="17"/>
        <v>1.612519878386948E-2</v>
      </c>
      <c r="K170">
        <f t="shared" si="12"/>
        <v>2487.1236085129135</v>
      </c>
    </row>
    <row r="171" spans="5:11">
      <c r="E171">
        <v>170</v>
      </c>
      <c r="F171">
        <f t="shared" si="13"/>
        <v>64.979764532912981</v>
      </c>
      <c r="G171">
        <f t="shared" si="14"/>
        <v>2.4927214565276015</v>
      </c>
      <c r="H171">
        <f t="shared" si="15"/>
        <v>1.6197645329130341</v>
      </c>
      <c r="I171">
        <f t="shared" si="16"/>
        <v>111.76375277099936</v>
      </c>
      <c r="J171">
        <f t="shared" si="17"/>
        <v>1.596625039585705E-2</v>
      </c>
      <c r="K171">
        <f t="shared" si="12"/>
        <v>2488.2362472290006</v>
      </c>
    </row>
    <row r="172" spans="5:11">
      <c r="E172">
        <v>171</v>
      </c>
      <c r="F172">
        <f t="shared" si="13"/>
        <v>64.963798282517118</v>
      </c>
      <c r="G172">
        <f t="shared" si="14"/>
        <v>2.4687569460494228</v>
      </c>
      <c r="H172">
        <f t="shared" si="15"/>
        <v>1.603798282517177</v>
      </c>
      <c r="I172">
        <f t="shared" si="16"/>
        <v>110.66208149368522</v>
      </c>
      <c r="J172">
        <f t="shared" si="17"/>
        <v>1.5808868784812174E-2</v>
      </c>
      <c r="K172">
        <f t="shared" si="12"/>
        <v>2489.337918506315</v>
      </c>
    </row>
    <row r="173" spans="5:11">
      <c r="E173">
        <v>172</v>
      </c>
      <c r="F173">
        <f t="shared" si="13"/>
        <v>64.947989413732302</v>
      </c>
      <c r="G173">
        <f t="shared" si="14"/>
        <v>2.4450170483593259</v>
      </c>
      <c r="H173">
        <f t="shared" si="15"/>
        <v>1.5879894137323649</v>
      </c>
      <c r="I173">
        <f t="shared" si="16"/>
        <v>109.57126954753318</v>
      </c>
      <c r="J173">
        <f t="shared" si="17"/>
        <v>1.5653038506790454E-2</v>
      </c>
      <c r="K173">
        <f t="shared" si="12"/>
        <v>2490.4287304524669</v>
      </c>
    </row>
    <row r="174" spans="5:11">
      <c r="E174">
        <v>173</v>
      </c>
      <c r="F174">
        <f t="shared" si="13"/>
        <v>64.932336375225518</v>
      </c>
      <c r="G174">
        <f t="shared" si="14"/>
        <v>2.4214997688354987</v>
      </c>
      <c r="H174">
        <f t="shared" si="15"/>
        <v>1.5723363752255743</v>
      </c>
      <c r="I174">
        <f t="shared" si="16"/>
        <v>108.49120989056463</v>
      </c>
      <c r="J174">
        <f t="shared" si="17"/>
        <v>1.5498744270080661E-2</v>
      </c>
      <c r="K174">
        <f t="shared" si="12"/>
        <v>2491.5087901094353</v>
      </c>
    </row>
    <row r="175" spans="5:11">
      <c r="E175">
        <v>174</v>
      </c>
      <c r="F175">
        <f t="shared" si="13"/>
        <v>64.916837630955442</v>
      </c>
      <c r="G175">
        <f t="shared" si="14"/>
        <v>2.398203128448634</v>
      </c>
      <c r="H175">
        <f t="shared" si="15"/>
        <v>1.5568376309554937</v>
      </c>
      <c r="I175">
        <f t="shared" si="16"/>
        <v>107.42179653592906</v>
      </c>
      <c r="J175">
        <f t="shared" si="17"/>
        <v>1.5345970933704151E-2</v>
      </c>
      <c r="K175">
        <f t="shared" si="12"/>
        <v>2492.5782034640711</v>
      </c>
    </row>
    <row r="176" spans="5:11">
      <c r="E176">
        <v>175</v>
      </c>
      <c r="F176">
        <f t="shared" si="13"/>
        <v>64.901491660021733</v>
      </c>
      <c r="G176">
        <f t="shared" si="14"/>
        <v>2.3751251636814437</v>
      </c>
      <c r="H176">
        <f t="shared" si="15"/>
        <v>1.5414916600217896</v>
      </c>
      <c r="I176">
        <f t="shared" si="16"/>
        <v>106.36292454150349</v>
      </c>
      <c r="J176">
        <f t="shared" si="17"/>
        <v>1.519470350592907E-2</v>
      </c>
      <c r="K176">
        <f t="shared" si="12"/>
        <v>2493.6370754584964</v>
      </c>
    </row>
    <row r="177" spans="5:11">
      <c r="E177">
        <v>176</v>
      </c>
      <c r="F177">
        <f t="shared" si="13"/>
        <v>64.886296956515807</v>
      </c>
      <c r="G177">
        <f t="shared" si="14"/>
        <v>2.3522639264477117</v>
      </c>
      <c r="H177">
        <f t="shared" si="15"/>
        <v>1.5262969565158606</v>
      </c>
      <c r="I177">
        <f t="shared" si="16"/>
        <v>105.31448999959439</v>
      </c>
      <c r="J177">
        <f t="shared" si="17"/>
        <v>1.5044927142799197E-2</v>
      </c>
      <c r="K177">
        <f t="shared" si="12"/>
        <v>2494.6855100004054</v>
      </c>
    </row>
    <row r="178" spans="5:11">
      <c r="E178">
        <v>177</v>
      </c>
      <c r="F178">
        <f t="shared" si="13"/>
        <v>64.871252029373011</v>
      </c>
      <c r="G178">
        <f t="shared" si="14"/>
        <v>2.3296174840109183</v>
      </c>
      <c r="H178">
        <f t="shared" si="15"/>
        <v>1.5112520293730614</v>
      </c>
      <c r="I178">
        <f t="shared" si="16"/>
        <v>104.27639002674124</v>
      </c>
      <c r="J178">
        <f t="shared" si="17"/>
        <v>1.489662714667732E-2</v>
      </c>
      <c r="K178">
        <f t="shared" si="12"/>
        <v>2495.7236099732586</v>
      </c>
    </row>
    <row r="179" spans="5:11">
      <c r="E179">
        <v>178</v>
      </c>
      <c r="F179">
        <f t="shared" si="13"/>
        <v>64.856355402226328</v>
      </c>
      <c r="G179">
        <f t="shared" si="14"/>
        <v>2.3071839189024468</v>
      </c>
      <c r="H179">
        <f t="shared" si="15"/>
        <v>1.4963554022263841</v>
      </c>
      <c r="I179">
        <f t="shared" si="16"/>
        <v>103.24852275362051</v>
      </c>
      <c r="J179">
        <f t="shared" si="17"/>
        <v>1.474978896480293E-2</v>
      </c>
      <c r="K179">
        <f t="shared" si="12"/>
        <v>2496.7514772463796</v>
      </c>
    </row>
    <row r="180" spans="5:11">
      <c r="E180">
        <v>179</v>
      </c>
      <c r="F180">
        <f t="shared" si="13"/>
        <v>64.841605613261521</v>
      </c>
      <c r="G180">
        <f t="shared" si="14"/>
        <v>2.2849613288393966</v>
      </c>
      <c r="H180">
        <f t="shared" si="15"/>
        <v>1.4816056132615811</v>
      </c>
      <c r="I180">
        <f t="shared" si="16"/>
        <v>102.2307873150491</v>
      </c>
      <c r="J180">
        <f t="shared" si="17"/>
        <v>1.4604398187864158E-2</v>
      </c>
      <c r="K180">
        <f t="shared" si="12"/>
        <v>2497.7692126849511</v>
      </c>
    </row>
    <row r="181" spans="5:11">
      <c r="E181">
        <v>180</v>
      </c>
      <c r="F181">
        <f t="shared" si="13"/>
        <v>64.827001215073651</v>
      </c>
      <c r="G181">
        <f t="shared" si="14"/>
        <v>2.2629478266420384</v>
      </c>
      <c r="H181">
        <f t="shared" si="15"/>
        <v>1.4670012150737171</v>
      </c>
      <c r="I181">
        <f t="shared" si="16"/>
        <v>101.22308384008647</v>
      </c>
      <c r="J181">
        <f t="shared" si="17"/>
        <v>1.4460440548583782E-2</v>
      </c>
      <c r="K181">
        <f t="shared" si="12"/>
        <v>2498.7769161599135</v>
      </c>
    </row>
    <row r="182" spans="5:11">
      <c r="E182">
        <v>181</v>
      </c>
      <c r="F182">
        <f t="shared" si="13"/>
        <v>64.812540774525061</v>
      </c>
      <c r="G182">
        <f t="shared" si="14"/>
        <v>2.2411415401509189</v>
      </c>
      <c r="H182">
        <f t="shared" si="15"/>
        <v>1.4525407745251333</v>
      </c>
      <c r="I182">
        <f t="shared" si="16"/>
        <v>100.2253134422342</v>
      </c>
      <c r="J182">
        <f t="shared" si="17"/>
        <v>1.4317901920319171E-2</v>
      </c>
      <c r="K182">
        <f t="shared" si="12"/>
        <v>2499.774686557766</v>
      </c>
    </row>
    <row r="183" spans="5:11">
      <c r="E183">
        <v>182</v>
      </c>
      <c r="F183">
        <f t="shared" si="13"/>
        <v>64.79822287260474</v>
      </c>
      <c r="G183">
        <f t="shared" si="14"/>
        <v>2.2195406121436441</v>
      </c>
      <c r="H183">
        <f t="shared" si="15"/>
        <v>1.4382228726048141</v>
      </c>
      <c r="I183">
        <f t="shared" si="16"/>
        <v>99.237378209732171</v>
      </c>
      <c r="J183">
        <f t="shared" si="17"/>
        <v>1.4176768315676025E-2</v>
      </c>
      <c r="K183">
        <f t="shared" si="12"/>
        <v>2500.762621790268</v>
      </c>
    </row>
    <row r="184" spans="5:11">
      <c r="E184">
        <v>183</v>
      </c>
      <c r="F184">
        <f t="shared" si="13"/>
        <v>64.784046104289061</v>
      </c>
      <c r="G184">
        <f t="shared" si="14"/>
        <v>2.198143200251363</v>
      </c>
      <c r="H184">
        <f t="shared" si="15"/>
        <v>1.4240461042891381</v>
      </c>
      <c r="I184">
        <f t="shared" si="16"/>
        <v>98.259181195950532</v>
      </c>
      <c r="J184">
        <f t="shared" si="17"/>
        <v>1.4037025885135791E-2</v>
      </c>
      <c r="K184">
        <f t="shared" si="12"/>
        <v>2501.7408188040495</v>
      </c>
    </row>
    <row r="185" spans="5:11">
      <c r="E185">
        <v>184</v>
      </c>
      <c r="F185">
        <f t="shared" si="13"/>
        <v>64.77000907840393</v>
      </c>
      <c r="G185">
        <f t="shared" si="14"/>
        <v>2.1769474768749681</v>
      </c>
      <c r="H185">
        <f t="shared" si="15"/>
        <v>1.4100090784040022</v>
      </c>
      <c r="I185">
        <f t="shared" si="16"/>
        <v>97.290626409876154</v>
      </c>
      <c r="J185">
        <f t="shared" si="17"/>
        <v>1.3898660915696593E-2</v>
      </c>
      <c r="K185">
        <f t="shared" si="12"/>
        <v>2502.709373590124</v>
      </c>
    </row>
    <row r="186" spans="5:11">
      <c r="E186">
        <v>185</v>
      </c>
      <c r="F186">
        <f t="shared" si="13"/>
        <v>64.75611041748823</v>
      </c>
      <c r="G186">
        <f t="shared" si="14"/>
        <v>2.1559516291010397</v>
      </c>
      <c r="H186">
        <f t="shared" si="15"/>
        <v>1.3961104174883057</v>
      </c>
      <c r="I186">
        <f t="shared" si="16"/>
        <v>96.331618806693086</v>
      </c>
      <c r="J186">
        <f t="shared" si="17"/>
        <v>1.3761659829527585E-2</v>
      </c>
      <c r="K186">
        <f t="shared" si="12"/>
        <v>2503.6683811933071</v>
      </c>
    </row>
    <row r="187" spans="5:11">
      <c r="E187">
        <v>186</v>
      </c>
      <c r="F187">
        <f t="shared" si="13"/>
        <v>64.742348757658704</v>
      </c>
      <c r="G187">
        <f t="shared" si="14"/>
        <v>2.1351538586175454</v>
      </c>
      <c r="H187">
        <f t="shared" si="15"/>
        <v>1.3823487576587781</v>
      </c>
      <c r="I187">
        <f t="shared" si="16"/>
        <v>95.382064278455687</v>
      </c>
      <c r="J187">
        <f t="shared" si="17"/>
        <v>1.3626009182636527E-2</v>
      </c>
      <c r="K187">
        <f t="shared" si="12"/>
        <v>2504.6179357215442</v>
      </c>
    </row>
    <row r="188" spans="5:11">
      <c r="E188">
        <v>187</v>
      </c>
      <c r="F188">
        <f t="shared" si="13"/>
        <v>64.728722748476073</v>
      </c>
      <c r="G188">
        <f t="shared" si="14"/>
        <v>2.1145523816293221</v>
      </c>
      <c r="H188">
        <f t="shared" si="15"/>
        <v>1.3687227484761415</v>
      </c>
      <c r="I188">
        <f t="shared" si="16"/>
        <v>94.441869644853767</v>
      </c>
      <c r="J188">
        <f t="shared" si="17"/>
        <v>1.3491695663550539E-2</v>
      </c>
      <c r="K188">
        <f t="shared" si="12"/>
        <v>2505.5581303551462</v>
      </c>
    </row>
    <row r="189" spans="5:11">
      <c r="E189">
        <v>188</v>
      </c>
      <c r="F189">
        <f t="shared" si="13"/>
        <v>64.715231052812527</v>
      </c>
      <c r="G189">
        <f t="shared" si="14"/>
        <v>2.0941454287733592</v>
      </c>
      <c r="H189">
        <f t="shared" si="15"/>
        <v>1.355231052812591</v>
      </c>
      <c r="I189">
        <f t="shared" si="16"/>
        <v>93.510942644068777</v>
      </c>
      <c r="J189">
        <f t="shared" si="17"/>
        <v>1.3358706092009825E-2</v>
      </c>
      <c r="K189">
        <f t="shared" si="12"/>
        <v>2506.4890573559314</v>
      </c>
    </row>
    <row r="190" spans="5:11">
      <c r="E190">
        <v>189</v>
      </c>
      <c r="F190">
        <f t="shared" si="13"/>
        <v>64.701872346720521</v>
      </c>
      <c r="G190">
        <f t="shared" si="14"/>
        <v>2.0739312450338936</v>
      </c>
      <c r="H190">
        <f t="shared" si="15"/>
        <v>1.3418723467205813</v>
      </c>
      <c r="I190">
        <f t="shared" si="16"/>
        <v>92.589191923720108</v>
      </c>
      <c r="J190">
        <f t="shared" si="17"/>
        <v>1.3227027417674302E-2</v>
      </c>
      <c r="K190">
        <f t="shared" si="12"/>
        <v>2507.4108080762799</v>
      </c>
    </row>
    <row r="191" spans="5:11">
      <c r="E191">
        <v>190</v>
      </c>
      <c r="F191">
        <f t="shared" si="13"/>
        <v>64.68864531930285</v>
      </c>
      <c r="G191">
        <f t="shared" si="14"/>
        <v>2.0539080896573423</v>
      </c>
      <c r="H191">
        <f t="shared" si="15"/>
        <v>1.3286453193029071</v>
      </c>
      <c r="I191">
        <f t="shared" si="16"/>
        <v>91.676527031900591</v>
      </c>
      <c r="J191">
        <f t="shared" si="17"/>
        <v>1.3096646718842942E-2</v>
      </c>
      <c r="K191">
        <f t="shared" si="12"/>
        <v>2508.3234729680994</v>
      </c>
    </row>
    <row r="192" spans="5:11">
      <c r="E192">
        <v>191</v>
      </c>
      <c r="F192">
        <f t="shared" si="13"/>
        <v>64.675548672584</v>
      </c>
      <c r="G192">
        <f t="shared" si="14"/>
        <v>2.0340742360670934</v>
      </c>
      <c r="H192">
        <f t="shared" si="15"/>
        <v>1.3155486725840642</v>
      </c>
      <c r="I192">
        <f t="shared" si="16"/>
        <v>90.772858408300422</v>
      </c>
      <c r="J192">
        <f t="shared" si="17"/>
        <v>1.2967551201185775E-2</v>
      </c>
      <c r="K192">
        <f t="shared" si="12"/>
        <v>2509.2271415916994</v>
      </c>
    </row>
    <row r="193" spans="5:11">
      <c r="E193">
        <v>192</v>
      </c>
      <c r="F193">
        <f t="shared" si="13"/>
        <v>64.662581121382814</v>
      </c>
      <c r="G193">
        <f t="shared" si="14"/>
        <v>2.0144279717781588</v>
      </c>
      <c r="H193">
        <f t="shared" si="15"/>
        <v>1.3025811213828784</v>
      </c>
      <c r="I193">
        <f t="shared" si="16"/>
        <v>89.878097375418605</v>
      </c>
      <c r="J193">
        <f t="shared" si="17"/>
        <v>1.2839728196488372E-2</v>
      </c>
      <c r="K193">
        <f t="shared" si="12"/>
        <v>2510.1219026245813</v>
      </c>
    </row>
    <row r="194" spans="5:11">
      <c r="E194">
        <v>193</v>
      </c>
      <c r="F194">
        <f t="shared" si="13"/>
        <v>64.649741393186332</v>
      </c>
      <c r="G194">
        <f t="shared" si="14"/>
        <v>1.9949675983117243</v>
      </c>
      <c r="H194">
        <f t="shared" si="15"/>
        <v>1.2897413931863901</v>
      </c>
      <c r="I194">
        <f t="shared" si="16"/>
        <v>88.992156129860916</v>
      </c>
      <c r="J194">
        <f t="shared" si="17"/>
        <v>1.2713165161408703E-2</v>
      </c>
      <c r="K194">
        <f t="shared" si="12"/>
        <v>2511.0078438701389</v>
      </c>
    </row>
    <row r="195" spans="5:11">
      <c r="E195">
        <v>194</v>
      </c>
      <c r="F195">
        <f t="shared" si="13"/>
        <v>64.637028228024917</v>
      </c>
      <c r="G195">
        <f t="shared" si="14"/>
        <v>1.9756914311095997</v>
      </c>
      <c r="H195">
        <f t="shared" si="15"/>
        <v>1.2770282280249814</v>
      </c>
      <c r="I195">
        <f t="shared" si="16"/>
        <v>88.11494773372371</v>
      </c>
      <c r="J195">
        <f t="shared" si="17"/>
        <v>1.2587849676246245E-2</v>
      </c>
      <c r="K195">
        <f t="shared" ref="K195:K205" si="18">$C$3-I195</f>
        <v>2511.8850522662765</v>
      </c>
    </row>
    <row r="196" spans="5:11">
      <c r="E196">
        <v>195</v>
      </c>
      <c r="F196">
        <f t="shared" ref="F196:F205" si="19">F195-J195</f>
        <v>64.624440378348666</v>
      </c>
      <c r="G196">
        <f t="shared" ref="G196:G205" si="20">H196/F196*100</f>
        <v>1.9565977994485888</v>
      </c>
      <c r="H196">
        <f t="shared" ref="H196:H205" si="21">H195-J195</f>
        <v>1.2644403783487352</v>
      </c>
      <c r="I196">
        <f t="shared" ref="I196:I205" si="22">H196*69</f>
        <v>87.246386106062729</v>
      </c>
      <c r="J196">
        <f t="shared" ref="J196:J205" si="23">I196/7000</f>
        <v>1.2463769443723247E-2</v>
      </c>
      <c r="K196">
        <f t="shared" si="18"/>
        <v>2512.7536138939372</v>
      </c>
    </row>
    <row r="197" spans="5:11">
      <c r="E197">
        <v>196</v>
      </c>
      <c r="F197">
        <f t="shared" si="19"/>
        <v>64.611976608904939</v>
      </c>
      <c r="G197">
        <f t="shared" si="20"/>
        <v>1.9376850463547997</v>
      </c>
      <c r="H197">
        <f t="shared" si="21"/>
        <v>1.2519766089050119</v>
      </c>
      <c r="I197">
        <f t="shared" si="22"/>
        <v>86.386386014445819</v>
      </c>
      <c r="J197">
        <f t="shared" si="23"/>
        <v>1.2340912287777974E-2</v>
      </c>
      <c r="K197">
        <f t="shared" si="18"/>
        <v>2513.6136139855544</v>
      </c>
    </row>
    <row r="198" spans="5:11">
      <c r="E198">
        <v>197</v>
      </c>
      <c r="F198">
        <f t="shared" si="19"/>
        <v>64.599635696617156</v>
      </c>
      <c r="G198">
        <f t="shared" si="20"/>
        <v>1.9189515285179062</v>
      </c>
      <c r="H198">
        <f t="shared" si="21"/>
        <v>1.2396356966172339</v>
      </c>
      <c r="I198">
        <f t="shared" si="22"/>
        <v>85.534863066589139</v>
      </c>
      <c r="J198">
        <f t="shared" si="23"/>
        <v>1.2219266152369877E-2</v>
      </c>
      <c r="K198">
        <f t="shared" si="18"/>
        <v>2514.465136933411</v>
      </c>
    </row>
    <row r="199" spans="5:11">
      <c r="E199">
        <v>198</v>
      </c>
      <c r="F199">
        <f t="shared" si="19"/>
        <v>64.587416430464785</v>
      </c>
      <c r="G199">
        <f t="shared" si="20"/>
        <v>1.9003956162053768</v>
      </c>
      <c r="H199">
        <f t="shared" si="21"/>
        <v>1.227416430464864</v>
      </c>
      <c r="I199">
        <f t="shared" si="22"/>
        <v>84.691733702075624</v>
      </c>
      <c r="J199">
        <f t="shared" si="23"/>
        <v>1.2098819100296518E-2</v>
      </c>
      <c r="K199">
        <f t="shared" si="18"/>
        <v>2515.3082662979245</v>
      </c>
    </row>
    <row r="200" spans="5:11">
      <c r="E200">
        <v>199</v>
      </c>
      <c r="F200">
        <f t="shared" si="19"/>
        <v>64.575317611364483</v>
      </c>
      <c r="G200">
        <f t="shared" si="20"/>
        <v>1.8820156931766856</v>
      </c>
      <c r="H200">
        <f t="shared" si="21"/>
        <v>1.2153176113645676</v>
      </c>
      <c r="I200">
        <f t="shared" si="22"/>
        <v>83.85691518415517</v>
      </c>
      <c r="J200">
        <f t="shared" si="23"/>
        <v>1.1979559312022168E-2</v>
      </c>
      <c r="K200">
        <f t="shared" si="18"/>
        <v>2516.1430848158448</v>
      </c>
    </row>
    <row r="201" spans="5:11">
      <c r="E201">
        <v>200</v>
      </c>
      <c r="F201">
        <f t="shared" si="19"/>
        <v>64.563338052052458</v>
      </c>
      <c r="G201">
        <f t="shared" si="20"/>
        <v>1.8638101565975205</v>
      </c>
      <c r="H201">
        <f t="shared" si="21"/>
        <v>1.2033380520525454</v>
      </c>
      <c r="I201">
        <f t="shared" si="22"/>
        <v>83.030325591625626</v>
      </c>
      <c r="J201">
        <f t="shared" si="23"/>
        <v>1.1861475084517946E-2</v>
      </c>
      <c r="K201">
        <f t="shared" si="18"/>
        <v>2516.9696744083744</v>
      </c>
    </row>
    <row r="202" spans="5:11">
      <c r="E202">
        <v>201</v>
      </c>
      <c r="F202">
        <f t="shared" si="19"/>
        <v>64.551476576967943</v>
      </c>
      <c r="G202">
        <f t="shared" si="20"/>
        <v>1.8457774169540035</v>
      </c>
      <c r="H202">
        <f t="shared" si="21"/>
        <v>1.1914765769680276</v>
      </c>
      <c r="I202">
        <f t="shared" si="22"/>
        <v>82.211883810793907</v>
      </c>
      <c r="J202">
        <f t="shared" si="23"/>
        <v>1.1744554830113415E-2</v>
      </c>
      <c r="K202">
        <f t="shared" si="18"/>
        <v>2517.788116189206</v>
      </c>
    </row>
    <row r="203" spans="5:11">
      <c r="E203">
        <v>202</v>
      </c>
      <c r="F203">
        <f t="shared" si="19"/>
        <v>64.539732022137827</v>
      </c>
      <c r="G203">
        <f t="shared" si="20"/>
        <v>1.827915897966935</v>
      </c>
      <c r="H203">
        <f t="shared" si="21"/>
        <v>1.1797320221379142</v>
      </c>
      <c r="I203">
        <f t="shared" si="22"/>
        <v>81.401509527516083</v>
      </c>
      <c r="J203">
        <f t="shared" si="23"/>
        <v>1.1628787075359441E-2</v>
      </c>
      <c r="K203">
        <f t="shared" si="18"/>
        <v>2518.5984904724837</v>
      </c>
    </row>
    <row r="204" spans="5:11">
      <c r="E204">
        <v>203</v>
      </c>
      <c r="F204">
        <f t="shared" si="19"/>
        <v>64.528103235062474</v>
      </c>
      <c r="G204">
        <f t="shared" si="20"/>
        <v>1.8102240365060744</v>
      </c>
      <c r="H204">
        <f t="shared" si="21"/>
        <v>1.1681032350625546</v>
      </c>
      <c r="I204">
        <f t="shared" si="22"/>
        <v>80.599123219316269</v>
      </c>
      <c r="J204">
        <f t="shared" si="23"/>
        <v>1.1514160459902324E-2</v>
      </c>
      <c r="K204">
        <f t="shared" si="18"/>
        <v>2519.4008767806836</v>
      </c>
    </row>
    <row r="205" spans="5:11">
      <c r="E205">
        <v>204</v>
      </c>
      <c r="F205">
        <f t="shared" si="19"/>
        <v>64.516589074602578</v>
      </c>
      <c r="G205">
        <f t="shared" si="20"/>
        <v>1.792700282504476</v>
      </c>
      <c r="H205">
        <f t="shared" si="21"/>
        <v>1.1565890746026524</v>
      </c>
      <c r="I205">
        <f t="shared" si="22"/>
        <v>79.804646147583014</v>
      </c>
      <c r="J205">
        <f t="shared" si="23"/>
        <v>1.1400663735369002E-2</v>
      </c>
      <c r="K205">
        <f t="shared" si="18"/>
        <v>2520.1953538524172</v>
      </c>
    </row>
  </sheetData>
  <sheetProtection password="F3DA" sheet="1" objects="1" scenarios="1"/>
  <mergeCells count="3">
    <mergeCell ref="A1:C1"/>
    <mergeCell ref="A5:C5"/>
    <mergeCell ref="A14:B1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C25" sqref="C25"/>
    </sheetView>
  </sheetViews>
  <sheetFormatPr defaultRowHeight="14.25"/>
  <cols>
    <col min="1" max="1" width="14.5" customWidth="1"/>
    <col min="2" max="2" width="11.875" customWidth="1"/>
    <col min="3" max="3" width="11" customWidth="1"/>
    <col min="4" max="4" width="9.875" customWidth="1"/>
    <col min="5" max="5" width="4" customWidth="1"/>
    <col min="6" max="6" width="13.125" customWidth="1"/>
    <col min="10" max="10" width="14.5" customWidth="1"/>
    <col min="13" max="13" width="15.75" customWidth="1"/>
  </cols>
  <sheetData>
    <row r="1" spans="1:13">
      <c r="A1" t="s">
        <v>114</v>
      </c>
    </row>
    <row r="3" spans="1:13" ht="15">
      <c r="A3" s="108" t="s">
        <v>102</v>
      </c>
      <c r="B3" s="108" t="s">
        <v>100</v>
      </c>
      <c r="C3" s="108" t="s">
        <v>101</v>
      </c>
      <c r="F3" s="108" t="s">
        <v>103</v>
      </c>
    </row>
    <row r="4" spans="1:13">
      <c r="A4" s="107" t="s">
        <v>97</v>
      </c>
      <c r="B4" s="109">
        <v>0.15</v>
      </c>
      <c r="C4" s="109">
        <v>0.3</v>
      </c>
      <c r="F4" s="107">
        <f>IF(CPM!B8="M",CPM!G9,IF(CPM!B8="K",CPM!G11,"Wpisz Płeć"))</f>
        <v>2347</v>
      </c>
      <c r="I4" s="113" t="s">
        <v>107</v>
      </c>
      <c r="J4" s="113"/>
      <c r="L4" s="113" t="s">
        <v>113</v>
      </c>
      <c r="M4" s="113"/>
    </row>
    <row r="5" spans="1:13">
      <c r="A5" s="107" t="s">
        <v>98</v>
      </c>
      <c r="B5" s="109">
        <v>0.45</v>
      </c>
      <c r="C5" s="109">
        <v>0.6</v>
      </c>
      <c r="I5" s="107" t="s">
        <v>97</v>
      </c>
      <c r="J5" s="107" t="s">
        <v>116</v>
      </c>
      <c r="L5" s="107" t="s">
        <v>97</v>
      </c>
      <c r="M5" s="107" t="s">
        <v>118</v>
      </c>
    </row>
    <row r="6" spans="1:13">
      <c r="A6" s="107" t="s">
        <v>99</v>
      </c>
      <c r="B6" s="109">
        <v>0.2</v>
      </c>
      <c r="C6" s="109">
        <v>0.35</v>
      </c>
      <c r="I6" s="107" t="s">
        <v>99</v>
      </c>
      <c r="J6" s="107" t="s">
        <v>117</v>
      </c>
      <c r="L6" s="107" t="s">
        <v>99</v>
      </c>
      <c r="M6" s="107" t="s">
        <v>117</v>
      </c>
    </row>
    <row r="7" spans="1:13">
      <c r="F7" t="s">
        <v>110</v>
      </c>
    </row>
    <row r="8" spans="1:13" ht="31.5" customHeight="1">
      <c r="D8" s="114" t="s">
        <v>108</v>
      </c>
      <c r="E8" s="114"/>
      <c r="F8" s="115">
        <v>3</v>
      </c>
    </row>
    <row r="9" spans="1:13" ht="30.75" customHeight="1">
      <c r="A9" t="s">
        <v>106</v>
      </c>
      <c r="D9" s="114" t="s">
        <v>109</v>
      </c>
      <c r="E9" s="114"/>
      <c r="F9" s="115">
        <v>2</v>
      </c>
    </row>
    <row r="11" spans="1:13" ht="15">
      <c r="A11" s="108" t="s">
        <v>102</v>
      </c>
      <c r="B11" s="108" t="s">
        <v>115</v>
      </c>
      <c r="C11" s="108" t="s">
        <v>111</v>
      </c>
      <c r="D11" s="108" t="s">
        <v>112</v>
      </c>
    </row>
    <row r="12" spans="1:13">
      <c r="A12" s="107" t="s">
        <v>97</v>
      </c>
      <c r="B12" s="107">
        <f>CPM!B9*Makro!F8</f>
        <v>180</v>
      </c>
      <c r="C12" s="107">
        <f>B12*4</f>
        <v>720</v>
      </c>
      <c r="D12" s="109">
        <f>((C12*100)/F4)/100</f>
        <v>0.30677460587984662</v>
      </c>
    </row>
    <row r="13" spans="1:13">
      <c r="A13" s="107" t="s">
        <v>98</v>
      </c>
      <c r="B13" s="107">
        <f>C13/4</f>
        <v>196.75</v>
      </c>
      <c r="C13" s="107">
        <f>F4-C12-C14</f>
        <v>787</v>
      </c>
      <c r="D13" s="109">
        <f>(C13*100/F4)/100</f>
        <v>0.33532168726033235</v>
      </c>
    </row>
    <row r="14" spans="1:13">
      <c r="A14" s="107" t="s">
        <v>99</v>
      </c>
      <c r="B14" s="107">
        <f>CPM!B9*Makro!F9</f>
        <v>120</v>
      </c>
      <c r="C14" s="107">
        <f>B14*7</f>
        <v>840</v>
      </c>
      <c r="D14" s="109">
        <f>(C14*100/F4)/100</f>
        <v>0.35790370685982104</v>
      </c>
    </row>
  </sheetData>
  <sheetProtection password="F3DA" sheet="1" objects="1" scenarios="1"/>
  <mergeCells count="4">
    <mergeCell ref="D8:E8"/>
    <mergeCell ref="D9:E9"/>
    <mergeCell ref="L4:M4"/>
    <mergeCell ref="I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CPM</vt:lpstr>
      <vt:lpstr>BF%</vt:lpstr>
      <vt:lpstr>plan redukcji</vt:lpstr>
      <vt:lpstr>Makro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m.zobawa</cp:lastModifiedBy>
  <dcterms:created xsi:type="dcterms:W3CDTF">2020-06-10T17:49:20Z</dcterms:created>
  <dcterms:modified xsi:type="dcterms:W3CDTF">2022-12-16T10:29:31Z</dcterms:modified>
</cp:coreProperties>
</file>